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firstSheet="8" activeTab="8"/>
  </bookViews>
  <sheets>
    <sheet name="Cliente " sheetId="2" r:id="rId1"/>
    <sheet name="Acreedor" sheetId="17" r:id="rId2"/>
    <sheet name="Colaborador " sheetId="13" r:id="rId3"/>
    <sheet name="Presupuestos" sheetId="5" r:id="rId4"/>
    <sheet name="Tesorería" sheetId="15" r:id="rId5"/>
    <sheet name="Ingresos" sheetId="1" r:id="rId6"/>
    <sheet name="Gastos" sheetId="12" r:id="rId7"/>
    <sheet name="Amortizaciones" sheetId="10" r:id="rId8"/>
    <sheet name="Gestión" sheetId="8" r:id="rId9"/>
    <sheet name="Libro de facturas emitidas" sheetId="6" r:id="rId10"/>
    <sheet name="Libro de facturas recibidas" sheetId="7" r:id="rId11"/>
    <sheet name="Plantilla facturas" sheetId="19" r:id="rId12"/>
  </sheets>
  <definedNames>
    <definedName name="Clientes" localSheetId="5">'Cliente '!$A$2:$A$3</definedName>
    <definedName name="Clientes">'Cliente '!$A$2:$A$23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9" l="1"/>
  <c r="D24" i="19"/>
  <c r="G4" i="15"/>
  <c r="G5" i="15" s="1"/>
  <c r="G6" i="15" s="1"/>
  <c r="G7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G57" i="15" s="1"/>
  <c r="G58" i="15" s="1"/>
  <c r="G59" i="15" s="1"/>
  <c r="G60" i="15" s="1"/>
  <c r="G61" i="15" s="1"/>
  <c r="G62" i="15" s="1"/>
  <c r="G63" i="15" s="1"/>
  <c r="G64" i="15" s="1"/>
  <c r="G65" i="15" s="1"/>
  <c r="G66" i="15" s="1"/>
  <c r="G67" i="15" s="1"/>
  <c r="G68" i="15" s="1"/>
  <c r="G69" i="15" s="1"/>
  <c r="G70" i="15" s="1"/>
  <c r="G71" i="15" s="1"/>
  <c r="G72" i="15" s="1"/>
  <c r="G73" i="15" s="1"/>
  <c r="G74" i="15" s="1"/>
  <c r="G75" i="15" s="1"/>
  <c r="G76" i="15" s="1"/>
  <c r="G77" i="15" s="1"/>
  <c r="G78" i="15" s="1"/>
  <c r="G79" i="15" s="1"/>
  <c r="G80" i="15" s="1"/>
  <c r="G81" i="15" s="1"/>
  <c r="G82" i="15" s="1"/>
  <c r="G83" i="15" s="1"/>
  <c r="G84" i="15" s="1"/>
  <c r="G85" i="15" s="1"/>
  <c r="G86" i="15" s="1"/>
  <c r="G87" i="15" s="1"/>
  <c r="G88" i="15" s="1"/>
  <c r="G89" i="15" s="1"/>
  <c r="G90" i="15" s="1"/>
  <c r="G91" i="15" s="1"/>
  <c r="G92" i="15" s="1"/>
  <c r="G93" i="15" s="1"/>
  <c r="G94" i="15" s="1"/>
  <c r="G95" i="15" s="1"/>
  <c r="G96" i="15" s="1"/>
  <c r="G97" i="15" s="1"/>
  <c r="G98" i="15" s="1"/>
  <c r="G99" i="15" s="1"/>
  <c r="G100" i="15" s="1"/>
  <c r="G101" i="15" s="1"/>
  <c r="G102" i="15" s="1"/>
  <c r="G103" i="15" s="1"/>
  <c r="G104" i="15" s="1"/>
  <c r="G105" i="15" s="1"/>
  <c r="G106" i="15" s="1"/>
  <c r="G107" i="15" s="1"/>
  <c r="G108" i="15" s="1"/>
  <c r="G109" i="15" s="1"/>
  <c r="G110" i="15" s="1"/>
  <c r="G111" i="15" s="1"/>
  <c r="G112" i="15" s="1"/>
  <c r="G113" i="15" s="1"/>
  <c r="G114" i="15" s="1"/>
  <c r="G115" i="15" s="1"/>
  <c r="G116" i="15" s="1"/>
  <c r="G117" i="15" s="1"/>
  <c r="G118" i="15" s="1"/>
  <c r="G119" i="15" s="1"/>
  <c r="G120" i="15" s="1"/>
  <c r="G121" i="15" s="1"/>
  <c r="G122" i="15" s="1"/>
  <c r="G123" i="15" s="1"/>
  <c r="G124" i="15" s="1"/>
  <c r="G125" i="15" s="1"/>
  <c r="G126" i="15" s="1"/>
  <c r="G127" i="15" s="1"/>
  <c r="G128" i="15" s="1"/>
  <c r="G129" i="15" s="1"/>
  <c r="G130" i="15" s="1"/>
  <c r="G131" i="15" s="1"/>
  <c r="G132" i="15" s="1"/>
  <c r="G133" i="15" s="1"/>
  <c r="G134" i="15" s="1"/>
  <c r="G135" i="15" s="1"/>
  <c r="G136" i="15" s="1"/>
  <c r="G137" i="15" s="1"/>
  <c r="G138" i="15" s="1"/>
  <c r="G139" i="15" s="1"/>
  <c r="G140" i="15" s="1"/>
  <c r="G141" i="15" s="1"/>
  <c r="G142" i="15" s="1"/>
  <c r="G143" i="15" s="1"/>
  <c r="G144" i="15" s="1"/>
  <c r="G145" i="15" s="1"/>
  <c r="G146" i="15" s="1"/>
  <c r="G147" i="15" s="1"/>
  <c r="G148" i="15" s="1"/>
  <c r="G149" i="15" s="1"/>
  <c r="G150" i="15" s="1"/>
  <c r="G151" i="15" s="1"/>
  <c r="G152" i="15" s="1"/>
  <c r="G153" i="15" s="1"/>
  <c r="G154" i="15" s="1"/>
  <c r="G155" i="15" s="1"/>
  <c r="G156" i="15" s="1"/>
  <c r="G157" i="15" s="1"/>
  <c r="G158" i="15" s="1"/>
  <c r="G159" i="15" s="1"/>
  <c r="G160" i="15" s="1"/>
  <c r="G161" i="15" s="1"/>
  <c r="G162" i="15" s="1"/>
  <c r="G163" i="15" s="1"/>
  <c r="G164" i="15" s="1"/>
  <c r="G165" i="15" s="1"/>
  <c r="G166" i="15" s="1"/>
  <c r="G167" i="15" s="1"/>
  <c r="G168" i="15" s="1"/>
  <c r="G169" i="15" s="1"/>
  <c r="G170" i="15" s="1"/>
  <c r="G171" i="15" s="1"/>
  <c r="G172" i="15" s="1"/>
  <c r="G173" i="15" s="1"/>
  <c r="G174" i="15" s="1"/>
  <c r="G175" i="15" s="1"/>
  <c r="G176" i="15" s="1"/>
  <c r="G177" i="15" s="1"/>
  <c r="G178" i="15" s="1"/>
  <c r="G179" i="15" s="1"/>
  <c r="G180" i="15" s="1"/>
  <c r="G181" i="15" s="1"/>
  <c r="G182" i="15" s="1"/>
  <c r="G3" i="15"/>
  <c r="G2" i="15"/>
  <c r="D26" i="19" l="1"/>
  <c r="D27" i="19" s="1"/>
  <c r="D29" i="19" l="1"/>
  <c r="D30" i="19" s="1"/>
  <c r="N15" i="8" l="1"/>
  <c r="M4" i="13"/>
  <c r="N4" i="13" s="1"/>
  <c r="M5" i="13"/>
  <c r="N5" i="13" s="1"/>
  <c r="K4" i="13"/>
  <c r="H9" i="8" s="1"/>
  <c r="K5" i="13"/>
  <c r="B13" i="10"/>
  <c r="C13" i="10" s="1"/>
  <c r="C14" i="10" s="1"/>
  <c r="C15" i="10" s="1"/>
  <c r="B14" i="10"/>
  <c r="B15" i="10"/>
  <c r="L4" i="12"/>
  <c r="J4" i="12"/>
  <c r="S14" i="8" s="1"/>
  <c r="C12" i="10"/>
  <c r="N13" i="8" s="1"/>
  <c r="B12" i="10"/>
  <c r="S9" i="8" s="1"/>
  <c r="B11" i="10"/>
  <c r="K3" i="13"/>
  <c r="M3" i="13" l="1"/>
  <c r="L9" i="8"/>
  <c r="S13" i="8"/>
  <c r="J9" i="8"/>
  <c r="M4" i="12"/>
  <c r="N3" i="13"/>
  <c r="G3" i="5"/>
  <c r="J3" i="12"/>
  <c r="O4" i="1"/>
  <c r="P4" i="1" s="1"/>
  <c r="O3" i="1"/>
  <c r="M4" i="1"/>
  <c r="M5" i="1"/>
  <c r="M3" i="1"/>
  <c r="C9" i="8" s="1"/>
  <c r="D4" i="1"/>
  <c r="D5" i="1"/>
  <c r="D3" i="1"/>
  <c r="O5" i="1" l="1"/>
  <c r="P5" i="1" s="1"/>
  <c r="A9" i="8"/>
  <c r="O9" i="8"/>
  <c r="H4" i="8" s="1"/>
  <c r="N14" i="8"/>
  <c r="R16" i="8" s="1"/>
  <c r="E9" i="8"/>
  <c r="L3" i="12"/>
  <c r="M3" i="12" s="1"/>
  <c r="A4" i="8"/>
  <c r="P3" i="1"/>
  <c r="O10" i="8" l="1"/>
  <c r="J10" i="8"/>
  <c r="S10" i="8"/>
  <c r="L10" i="8"/>
  <c r="H10" i="8"/>
  <c r="D13" i="8"/>
  <c r="D16" i="8" s="1"/>
  <c r="H16" i="8" s="1"/>
  <c r="E10" i="8"/>
  <c r="A10" i="8"/>
  <c r="C10" i="8"/>
</calcChain>
</file>

<file path=xl/sharedStrings.xml><?xml version="1.0" encoding="utf-8"?>
<sst xmlns="http://schemas.openxmlformats.org/spreadsheetml/2006/main" count="295" uniqueCount="180">
  <si>
    <t>Fecha inicio</t>
  </si>
  <si>
    <t>Fecha fin</t>
  </si>
  <si>
    <t>Fecha límite</t>
  </si>
  <si>
    <t>Tipo actividad</t>
  </si>
  <si>
    <t xml:space="preserve">Descripción tarea </t>
  </si>
  <si>
    <t>IVA S/N</t>
  </si>
  <si>
    <t>Total IVA</t>
  </si>
  <si>
    <t>Importe total</t>
  </si>
  <si>
    <t>Estado</t>
  </si>
  <si>
    <t>Artículo 600 palabras</t>
  </si>
  <si>
    <t>Hecho</t>
  </si>
  <si>
    <t>Redacción</t>
  </si>
  <si>
    <t>Importe Udad</t>
  </si>
  <si>
    <t>S/N</t>
  </si>
  <si>
    <t>N</t>
  </si>
  <si>
    <t>SI(L3="S";K3*0,21;0)</t>
  </si>
  <si>
    <t>Comparador S.L.</t>
  </si>
  <si>
    <t>Clase de contabilidad</t>
  </si>
  <si>
    <t>En proceso</t>
  </si>
  <si>
    <t>Formación</t>
  </si>
  <si>
    <t>Pérez, Isabel</t>
  </si>
  <si>
    <t>Total</t>
  </si>
  <si>
    <t>Pendiente</t>
  </si>
  <si>
    <t>Consultoria</t>
  </si>
  <si>
    <t>Gestión S.A.</t>
  </si>
  <si>
    <t>Dto.</t>
  </si>
  <si>
    <t>S</t>
  </si>
  <si>
    <t>Udes.</t>
  </si>
  <si>
    <t>Rtdo.</t>
  </si>
  <si>
    <t>06/05/217</t>
  </si>
  <si>
    <t>Ref.</t>
  </si>
  <si>
    <t>Colaboración Ref.</t>
  </si>
  <si>
    <t>González, Miguel</t>
  </si>
  <si>
    <t>((K3*L3)*(1-M3))</t>
  </si>
  <si>
    <t>N3+P3</t>
  </si>
  <si>
    <t>Nombre Fiscal</t>
  </si>
  <si>
    <t>Nombre comercial</t>
  </si>
  <si>
    <t>CIF</t>
  </si>
  <si>
    <t>Dirección</t>
  </si>
  <si>
    <t>Población</t>
  </si>
  <si>
    <t>C.P.</t>
  </si>
  <si>
    <t>Provincia</t>
  </si>
  <si>
    <t>email</t>
  </si>
  <si>
    <t>web</t>
  </si>
  <si>
    <t>Teléfono</t>
  </si>
  <si>
    <t>Móvil</t>
  </si>
  <si>
    <t>Observaciones</t>
  </si>
  <si>
    <t>Cliente</t>
  </si>
  <si>
    <t>Proveedor</t>
  </si>
  <si>
    <t>Endesa</t>
  </si>
  <si>
    <t>Ingresos</t>
  </si>
  <si>
    <t>Resultados explotación</t>
  </si>
  <si>
    <t>Impuesto (IRPF o IS)</t>
  </si>
  <si>
    <t>Resultado Neto</t>
  </si>
  <si>
    <t>Tarea de consultoría</t>
  </si>
  <si>
    <t>R01</t>
  </si>
  <si>
    <t>F01</t>
  </si>
  <si>
    <t>C01</t>
  </si>
  <si>
    <t>Fecha</t>
  </si>
  <si>
    <t xml:space="preserve">Fra/Rbo Nº </t>
  </si>
  <si>
    <t>Electricidad abril 2017</t>
  </si>
  <si>
    <t>Pagado</t>
  </si>
  <si>
    <t>Todas</t>
  </si>
  <si>
    <t>Tipo ingreso</t>
  </si>
  <si>
    <t>Descripción</t>
  </si>
  <si>
    <t>C02</t>
  </si>
  <si>
    <t>Hernándes S.L.</t>
  </si>
  <si>
    <t>Implementación programa de gestión</t>
  </si>
  <si>
    <t>Documento</t>
  </si>
  <si>
    <t>Udes./horas</t>
  </si>
  <si>
    <t>Importe unit.</t>
  </si>
  <si>
    <t>E3*F3</t>
  </si>
  <si>
    <t>Entregado</t>
  </si>
  <si>
    <t>Vinculo a documento word detallado</t>
  </si>
  <si>
    <t xml:space="preserve">Botón derecho ratón, click en vínculo </t>
  </si>
  <si>
    <t>Amortización</t>
  </si>
  <si>
    <t>Gastos generales</t>
  </si>
  <si>
    <t>Fecha adquisición</t>
  </si>
  <si>
    <t>Valor residual</t>
  </si>
  <si>
    <t>Vida útil</t>
  </si>
  <si>
    <t>Ordenador portatil</t>
  </si>
  <si>
    <t>Amort. Acumulada</t>
  </si>
  <si>
    <t>Valor de adquisición</t>
  </si>
  <si>
    <t>Tabla amortización</t>
  </si>
  <si>
    <t>($B$5-$B$6)/$B$7</t>
  </si>
  <si>
    <t>C11+B12</t>
  </si>
  <si>
    <t>31/06/2017</t>
  </si>
  <si>
    <t>Salario junio 2017</t>
  </si>
  <si>
    <t>Pérez, Juan</t>
  </si>
  <si>
    <t>n</t>
  </si>
  <si>
    <t>Pérez, José</t>
  </si>
  <si>
    <t>Márquez, María</t>
  </si>
  <si>
    <t xml:space="preserve">Gastos  </t>
  </si>
  <si>
    <t>B10+D10+F10</t>
  </si>
  <si>
    <t>Fórmulas Cuenta de resultados</t>
  </si>
  <si>
    <t>SUMAR.SI(Ingresos!$I$3:$I$1000;Gestión!M4;Ingresos!$M$3:$M$1000)</t>
  </si>
  <si>
    <t>SUMAR.SI(Ingresos!$I$3:$I$1000;Gestión!N4;Ingresos!$M$3:$M$1000)</t>
  </si>
  <si>
    <t>SUMAR.SI(Ingresos!$I$3:$I$1000;Gestión!N5;Ingresos!$M$3:$M$1000)</t>
  </si>
  <si>
    <t>G10+I10+K10+M10+O10+R10</t>
  </si>
  <si>
    <t>Inmovilizado!B12</t>
  </si>
  <si>
    <t>SUMAR.SI(Gastos!$G$3:$G$1000;Gestión!S15;Gastos!$K$3:$K$1000)</t>
  </si>
  <si>
    <t>A4-G4</t>
  </si>
  <si>
    <t>A13*0,25</t>
  </si>
  <si>
    <t>A13-M13</t>
  </si>
  <si>
    <t>Nº factura</t>
  </si>
  <si>
    <t>Importe</t>
  </si>
  <si>
    <t>IVA</t>
  </si>
  <si>
    <t>Descripción (actividad)</t>
  </si>
  <si>
    <t>Cuenta</t>
  </si>
  <si>
    <t>Banco 1</t>
  </si>
  <si>
    <t>Banco 2</t>
  </si>
  <si>
    <t>Caja</t>
  </si>
  <si>
    <t>Pago electricidad</t>
  </si>
  <si>
    <t>Fra. Nº 4</t>
  </si>
  <si>
    <t>Cobro clases</t>
  </si>
  <si>
    <t>Fra. Nº 8</t>
  </si>
  <si>
    <t>Entrada (+)/Salida(-)</t>
  </si>
  <si>
    <t>Saldo de tesorería</t>
  </si>
  <si>
    <t>Fórmulas</t>
  </si>
  <si>
    <t>SUMAR.SI($C$2:$C$5;G2;$E$2:$E$5)</t>
  </si>
  <si>
    <t>SUMAR.SI($C$2:$C$5;G3;$E$2:$E$5)</t>
  </si>
  <si>
    <t>SUMAR.SI($C$2:$C$5;G4;$E$2:$E$5)</t>
  </si>
  <si>
    <t>Facturado</t>
  </si>
  <si>
    <t>Clientes</t>
  </si>
  <si>
    <t>Acreedores</t>
  </si>
  <si>
    <t>Categorías</t>
  </si>
  <si>
    <t>SUMA(H2:H4)</t>
  </si>
  <si>
    <t>Trabajador Nº</t>
  </si>
  <si>
    <t>Fórmulas de Balance</t>
  </si>
  <si>
    <t>Inmovilizado</t>
  </si>
  <si>
    <t>Tesorería</t>
  </si>
  <si>
    <t>Colaborador</t>
  </si>
  <si>
    <t>Patrimonio</t>
  </si>
  <si>
    <t>Inmovilizado!B5-Inmovilizado!C12</t>
  </si>
  <si>
    <t>Tesorería!H5</t>
  </si>
  <si>
    <t>N13+N14+N15-S14</t>
  </si>
  <si>
    <t>SUMAR.SI('Colaborador '!$F$3:$F$1000;U7;'Colaborador '!$K$3:$K$1000)</t>
  </si>
  <si>
    <t>SUMAR.SI('Colaborador '!$F$3:$F$1000;U8;'Colaborador '!$K$3:$K$1000)</t>
  </si>
  <si>
    <t>SUMAR.SI('Colaborador '!$F$3:$F$1000;U9;'Colaborador '!$K$3:$K$1000)</t>
  </si>
  <si>
    <t>Acreedor</t>
  </si>
  <si>
    <t>SUMAR.SI(Ingresos!G3:G1000;Gestión!T15;Ingresos!M3:M1000)</t>
  </si>
  <si>
    <t>SUMAR.SI('Colaborador '!E3:E1000;Gestión!T15;'Colaborador '!K3:K1000)</t>
  </si>
  <si>
    <t>SUMAR.SI(Gastos!D3:D1000;Gestión!T15;Gastos!J3:J1000)</t>
  </si>
  <si>
    <t xml:space="preserve">Nº DE FACTURA: </t>
  </si>
  <si>
    <t xml:space="preserve">Fecha: </t>
  </si>
  <si>
    <t>N.I.F./C.I.F.</t>
  </si>
  <si>
    <t>Dirección:</t>
  </si>
  <si>
    <t>Localidad:</t>
  </si>
  <si>
    <t>Provincia:</t>
  </si>
  <si>
    <t>C.P.:</t>
  </si>
  <si>
    <t>DESCRIPCIÓN</t>
  </si>
  <si>
    <t>Cantidad</t>
  </si>
  <si>
    <t>Precio</t>
  </si>
  <si>
    <t>TOTAL</t>
  </si>
  <si>
    <t>SUBTOTAL</t>
  </si>
  <si>
    <t>Retención IRPF</t>
  </si>
  <si>
    <t>Total Retención</t>
  </si>
  <si>
    <t>Factura exenta de IVA, de acuerdo con lo previsto en artículo 20 uno 10º</t>
  </si>
  <si>
    <t>de la Ley 37/1992, de 28 de diciembre, del Impuesto sobre el Valor Añadido.</t>
  </si>
  <si>
    <t>Retención 9% Art.95 R.D. 439/2007</t>
  </si>
  <si>
    <t>Fecha inicio actividad: 04/08/2015</t>
  </si>
  <si>
    <t>Forma de Pago</t>
  </si>
  <si>
    <t>Transferencia Bancaria</t>
  </si>
  <si>
    <t>Banco</t>
  </si>
  <si>
    <t>BBVA</t>
  </si>
  <si>
    <t>IBAN</t>
  </si>
  <si>
    <t>ES5001821599540201581724</t>
  </si>
  <si>
    <t>B21*C21</t>
  </si>
  <si>
    <t>SUMA(D21:D21)</t>
  </si>
  <si>
    <t>D22*D23</t>
  </si>
  <si>
    <t>D22-D24</t>
  </si>
  <si>
    <t xml:space="preserve">e-mail: </t>
  </si>
  <si>
    <t>Tipo gasto</t>
  </si>
  <si>
    <t>Nombre empresa</t>
  </si>
  <si>
    <t>CP</t>
  </si>
  <si>
    <t>Empresa ejemplo</t>
  </si>
  <si>
    <t>ccc</t>
  </si>
  <si>
    <t>1/2017</t>
  </si>
  <si>
    <t>e mail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</si>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</sst>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€&quot;"/>
    <numFmt numFmtId="165" formatCode="#,##0.00\ &quot;€&quot;"/>
    <numFmt numFmtId="166" formatCode="@&quot;  &quot;"/>
    <numFmt numFmtId="167" formatCode="0.0%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222222"/>
      <name val="Times New Roman"/>
      <family val="1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17375E"/>
        <bgColor rgb="FF17375E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2" fontId="1" fillId="0" borderId="0" xfId="0" applyNumberFormat="1" applyFont="1" applyAlignment="1">
      <alignment horizontal="center" vertical="center" wrapText="1"/>
    </xf>
    <xf numFmtId="1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/>
    <xf numFmtId="4" fontId="0" fillId="0" borderId="1" xfId="0" applyNumberFormat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4" xfId="0" applyNumberForma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6" xfId="0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0" xfId="0" applyFill="1" applyBorder="1"/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0" fontId="0" fillId="2" borderId="12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0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4" fontId="1" fillId="0" borderId="8" xfId="0" applyNumberFormat="1" applyFont="1" applyBorder="1" applyAlignment="1">
      <alignment vertical="center"/>
    </xf>
    <xf numFmtId="0" fontId="3" fillId="0" borderId="6" xfId="0" applyFont="1" applyBorder="1"/>
    <xf numFmtId="0" fontId="3" fillId="2" borderId="11" xfId="0" applyFont="1" applyFill="1" applyBorder="1"/>
    <xf numFmtId="0" fontId="3" fillId="2" borderId="7" xfId="0" applyFont="1" applyFill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2" borderId="6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8" fillId="3" borderId="0" xfId="0" applyFont="1" applyFill="1" applyBorder="1"/>
    <xf numFmtId="0" fontId="9" fillId="3" borderId="0" xfId="0" applyFont="1" applyFill="1" applyBorder="1"/>
    <xf numFmtId="0" fontId="8" fillId="3" borderId="19" xfId="0" applyFont="1" applyFill="1" applyBorder="1"/>
    <xf numFmtId="0" fontId="10" fillId="0" borderId="0" xfId="0" applyFont="1" applyAlignment="1">
      <alignment horizontal="left"/>
    </xf>
    <xf numFmtId="49" fontId="8" fillId="3" borderId="20" xfId="0" applyNumberFormat="1" applyFont="1" applyFill="1" applyBorder="1" applyAlignment="1">
      <alignment horizontal="center"/>
    </xf>
    <xf numFmtId="14" fontId="8" fillId="3" borderId="20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11" fillId="0" borderId="0" xfId="0" applyFont="1" applyBorder="1" applyAlignment="1"/>
    <xf numFmtId="0" fontId="13" fillId="5" borderId="23" xfId="0" applyFont="1" applyFill="1" applyBorder="1"/>
    <xf numFmtId="0" fontId="13" fillId="5" borderId="0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4" fillId="0" borderId="0" xfId="0" applyFont="1" applyAlignment="1"/>
    <xf numFmtId="1" fontId="8" fillId="3" borderId="21" xfId="0" applyNumberFormat="1" applyFont="1" applyFill="1" applyBorder="1" applyAlignment="1">
      <alignment horizontal="center" vertical="center" wrapText="1"/>
    </xf>
    <xf numFmtId="164" fontId="8" fillId="3" borderId="21" xfId="0" applyNumberFormat="1" applyFont="1" applyFill="1" applyBorder="1" applyAlignment="1">
      <alignment horizontal="center" vertical="center" wrapText="1"/>
    </xf>
    <xf numFmtId="165" fontId="8" fillId="4" borderId="2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1" fontId="8" fillId="3" borderId="0" xfId="0" applyNumberFormat="1" applyFont="1" applyFill="1" applyBorder="1" applyAlignment="1">
      <alignment horizontal="left" vertical="center" wrapText="1"/>
    </xf>
    <xf numFmtId="166" fontId="9" fillId="3" borderId="0" xfId="0" applyNumberFormat="1" applyFont="1" applyFill="1" applyBorder="1" applyAlignment="1">
      <alignment horizontal="right" vertical="center"/>
    </xf>
    <xf numFmtId="165" fontId="13" fillId="5" borderId="24" xfId="0" applyNumberFormat="1" applyFont="1" applyFill="1" applyBorder="1" applyAlignment="1">
      <alignment horizontal="center"/>
    </xf>
    <xf numFmtId="167" fontId="13" fillId="5" borderId="2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166" fontId="10" fillId="3" borderId="0" xfId="0" applyNumberFormat="1" applyFont="1" applyFill="1" applyBorder="1" applyAlignment="1">
      <alignment horizontal="right" vertical="center"/>
    </xf>
    <xf numFmtId="0" fontId="15" fillId="0" borderId="0" xfId="0" applyFont="1"/>
    <xf numFmtId="0" fontId="16" fillId="0" borderId="0" xfId="0" applyFont="1" applyBorder="1" applyAlignment="1">
      <alignment horizontal="left"/>
    </xf>
    <xf numFmtId="0" fontId="11" fillId="3" borderId="0" xfId="0" applyFont="1" applyFill="1" applyBorder="1" applyAlignment="1"/>
    <xf numFmtId="0" fontId="11" fillId="3" borderId="0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2" fillId="4" borderId="0" xfId="0" applyFont="1" applyFill="1" applyBorder="1" applyAlignment="1"/>
    <xf numFmtId="0" fontId="11" fillId="3" borderId="23" xfId="0" applyFont="1" applyFill="1" applyBorder="1" applyAlignment="1"/>
    <xf numFmtId="165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0" fontId="8" fillId="3" borderId="0" xfId="0" applyFont="1" applyFill="1" applyBorder="1" applyAlignment="1"/>
    <xf numFmtId="0" fontId="2" fillId="0" borderId="0" xfId="0" applyFont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10" fontId="0" fillId="2" borderId="13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981075</xdr:colOff>
      <xdr:row>0</xdr:row>
      <xdr:rowOff>314326</xdr:rowOff>
    </xdr:from>
    <xdr:to>
      <xdr:col>4</xdr:col>
      <xdr:colOff>152400</xdr:colOff>
      <xdr:row>2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14326"/>
          <a:ext cx="1447800" cy="428624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285750</xdr:rowOff>
    </xdr:from>
    <xdr:to>
      <xdr:col>15</xdr:col>
      <xdr:colOff>342899</xdr:colOff>
      <xdr:row>2</xdr:row>
      <xdr:rowOff>238125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285750"/>
          <a:ext cx="1714499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5</xdr:row>
      <xdr:rowOff>203175</xdr:rowOff>
    </xdr:from>
    <xdr:to>
      <xdr:col>0</xdr:col>
      <xdr:colOff>938250</xdr:colOff>
      <xdr:row>7</xdr:row>
      <xdr:rowOff>171450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27125"/>
          <a:ext cx="766800" cy="358800"/>
        </a:xfrm>
        <a:prstGeom prst="rect">
          <a:avLst/>
        </a:prstGeom>
      </xdr:spPr>
    </xdr:pic>
    <xdr:clientData/>
  </xdr:twoCellAnchor>
  <xdr:twoCellAnchor editAs="oneCell">
    <xdr:from>
      <xdr:col>1</xdr:col>
      <xdr:colOff>98414</xdr:colOff>
      <xdr:row>5</xdr:row>
      <xdr:rowOff>227442</xdr:rowOff>
    </xdr:from>
    <xdr:to>
      <xdr:col>2</xdr:col>
      <xdr:colOff>809625</xdr:colOff>
      <xdr:row>8</xdr:row>
      <xdr:rowOff>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889" y="1351392"/>
          <a:ext cx="854086" cy="382158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5</xdr:row>
      <xdr:rowOff>266700</xdr:rowOff>
    </xdr:from>
    <xdr:to>
      <xdr:col>7</xdr:col>
      <xdr:colOff>849361</xdr:colOff>
      <xdr:row>7</xdr:row>
      <xdr:rowOff>171450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1390650"/>
          <a:ext cx="858886" cy="361950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5</xdr:row>
      <xdr:rowOff>357642</xdr:rowOff>
    </xdr:from>
    <xdr:to>
      <xdr:col>10</xdr:col>
      <xdr:colOff>92086</xdr:colOff>
      <xdr:row>7</xdr:row>
      <xdr:rowOff>161925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633992"/>
          <a:ext cx="854086" cy="356733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5</xdr:row>
      <xdr:rowOff>80962</xdr:rowOff>
    </xdr:from>
    <xdr:to>
      <xdr:col>4</xdr:col>
      <xdr:colOff>771524</xdr:colOff>
      <xdr:row>7</xdr:row>
      <xdr:rowOff>161925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252537"/>
          <a:ext cx="761999" cy="452438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5</xdr:row>
      <xdr:rowOff>142875</xdr:rowOff>
    </xdr:from>
    <xdr:to>
      <xdr:col>11</xdr:col>
      <xdr:colOff>857249</xdr:colOff>
      <xdr:row>7</xdr:row>
      <xdr:rowOff>180975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314450"/>
          <a:ext cx="761999" cy="409575"/>
        </a:xfrm>
        <a:prstGeom prst="rect">
          <a:avLst/>
        </a:prstGeom>
      </xdr:spPr>
    </xdr:pic>
    <xdr:clientData/>
  </xdr:twoCellAnchor>
  <xdr:twoCellAnchor editAs="oneCell">
    <xdr:from>
      <xdr:col>14</xdr:col>
      <xdr:colOff>247650</xdr:colOff>
      <xdr:row>6</xdr:row>
      <xdr:rowOff>53086</xdr:rowOff>
    </xdr:from>
    <xdr:to>
      <xdr:col>16</xdr:col>
      <xdr:colOff>390525</xdr:colOff>
      <xdr:row>7</xdr:row>
      <xdr:rowOff>180975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405636"/>
          <a:ext cx="1000125" cy="3183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2</xdr:col>
      <xdr:colOff>800100</xdr:colOff>
      <xdr:row>15</xdr:row>
      <xdr:rowOff>114300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0375"/>
          <a:ext cx="2076450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666750</xdr:colOff>
      <xdr:row>11</xdr:row>
      <xdr:rowOff>47625</xdr:rowOff>
    </xdr:from>
    <xdr:to>
      <xdr:col>11</xdr:col>
      <xdr:colOff>742949</xdr:colOff>
      <xdr:row>15</xdr:row>
      <xdr:rowOff>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2476500"/>
          <a:ext cx="3086099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2</xdr:col>
      <xdr:colOff>790575</xdr:colOff>
      <xdr:row>12</xdr:row>
      <xdr:rowOff>190500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9350"/>
          <a:ext cx="2066925" cy="590550"/>
        </a:xfrm>
        <a:prstGeom prst="rect">
          <a:avLst/>
        </a:prstGeom>
      </xdr:spPr>
    </xdr:pic>
    <xdr:clientData/>
  </xdr:twoCellAnchor>
  <xdr:oneCellAnchor>
    <xdr:from>
      <xdr:col>0</xdr:col>
      <xdr:colOff>171449</xdr:colOff>
      <xdr:row>0</xdr:row>
      <xdr:rowOff>19050</xdr:rowOff>
    </xdr:from>
    <xdr:ext cx="2914651" cy="238125"/>
    <xdr:sp macro="" textlink="">
      <xdr:nvSpPr>
        <xdr:cNvPr id="18" name="CuadroTexto 17"/>
        <xdr:cNvSpPr txBox="1"/>
      </xdr:nvSpPr>
      <xdr:spPr>
        <a:xfrm>
          <a:off x="171449" y="19050"/>
          <a:ext cx="2914651" cy="238125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ES" sz="1400" b="1"/>
            <a:t>INGRESO</a:t>
          </a:r>
        </a:p>
      </xdr:txBody>
    </xdr:sp>
    <xdr:clientData/>
  </xdr:oneCellAnchor>
  <xdr:oneCellAnchor>
    <xdr:from>
      <xdr:col>7</xdr:col>
      <xdr:colOff>161926</xdr:colOff>
      <xdr:row>0</xdr:row>
      <xdr:rowOff>19050</xdr:rowOff>
    </xdr:from>
    <xdr:ext cx="5724524" cy="247650"/>
    <xdr:sp macro="" textlink="">
      <xdr:nvSpPr>
        <xdr:cNvPr id="19" name="CuadroTexto 18"/>
        <xdr:cNvSpPr txBox="1"/>
      </xdr:nvSpPr>
      <xdr:spPr>
        <a:xfrm>
          <a:off x="3552826" y="19050"/>
          <a:ext cx="5724524" cy="24765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ES" sz="1400" b="1"/>
            <a:t>GASTO</a:t>
          </a:r>
        </a:p>
      </xdr:txBody>
    </xdr:sp>
    <xdr:clientData/>
  </xdr:oneCellAnchor>
  <xdr:oneCellAnchor>
    <xdr:from>
      <xdr:col>0</xdr:col>
      <xdr:colOff>171449</xdr:colOff>
      <xdr:row>4</xdr:row>
      <xdr:rowOff>57150</xdr:rowOff>
    </xdr:from>
    <xdr:ext cx="866775" cy="264560"/>
    <xdr:sp macro="" textlink="">
      <xdr:nvSpPr>
        <xdr:cNvPr id="20" name="CuadroTexto 19"/>
        <xdr:cNvSpPr txBox="1"/>
      </xdr:nvSpPr>
      <xdr:spPr>
        <a:xfrm>
          <a:off x="171449" y="990600"/>
          <a:ext cx="866775" cy="26456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100"/>
            <a:t>REDACCION</a:t>
          </a:r>
        </a:p>
      </xdr:txBody>
    </xdr:sp>
    <xdr:clientData/>
  </xdr:oneCellAnchor>
  <xdr:oneCellAnchor>
    <xdr:from>
      <xdr:col>1</xdr:col>
      <xdr:colOff>114300</xdr:colOff>
      <xdr:row>4</xdr:row>
      <xdr:rowOff>66675</xdr:rowOff>
    </xdr:from>
    <xdr:ext cx="762000" cy="264560"/>
    <xdr:sp macro="" textlink="">
      <xdr:nvSpPr>
        <xdr:cNvPr id="21" name="CuadroTexto 20"/>
        <xdr:cNvSpPr txBox="1"/>
      </xdr:nvSpPr>
      <xdr:spPr>
        <a:xfrm>
          <a:off x="1247775" y="1152525"/>
          <a:ext cx="762000" cy="26456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CLASES</a:t>
          </a:r>
        </a:p>
      </xdr:txBody>
    </xdr:sp>
    <xdr:clientData/>
  </xdr:oneCellAnchor>
  <xdr:oneCellAnchor>
    <xdr:from>
      <xdr:col>2</xdr:col>
      <xdr:colOff>828676</xdr:colOff>
      <xdr:row>4</xdr:row>
      <xdr:rowOff>76200</xdr:rowOff>
    </xdr:from>
    <xdr:ext cx="1047750" cy="264560"/>
    <xdr:sp macro="" textlink="">
      <xdr:nvSpPr>
        <xdr:cNvPr id="22" name="CuadroTexto 21"/>
        <xdr:cNvSpPr txBox="1"/>
      </xdr:nvSpPr>
      <xdr:spPr>
        <a:xfrm>
          <a:off x="2105026" y="1162050"/>
          <a:ext cx="1047750" cy="26456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100"/>
            <a:t>CONSULTORIA</a:t>
          </a:r>
        </a:p>
      </xdr:txBody>
    </xdr:sp>
    <xdr:clientData/>
  </xdr:oneCellAnchor>
  <xdr:oneCellAnchor>
    <xdr:from>
      <xdr:col>3</xdr:col>
      <xdr:colOff>19051</xdr:colOff>
      <xdr:row>10</xdr:row>
      <xdr:rowOff>19050</xdr:rowOff>
    </xdr:from>
    <xdr:ext cx="1114424" cy="311496"/>
    <xdr:sp macro="" textlink="">
      <xdr:nvSpPr>
        <xdr:cNvPr id="23" name="CuadroTexto 22"/>
        <xdr:cNvSpPr txBox="1"/>
      </xdr:nvSpPr>
      <xdr:spPr>
        <a:xfrm>
          <a:off x="2133601" y="2409825"/>
          <a:ext cx="1114424" cy="311496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400" b="1"/>
            <a:t>BENEFICIO</a:t>
          </a:r>
          <a:endParaRPr lang="es-ES" sz="1200" b="1"/>
        </a:p>
      </xdr:txBody>
    </xdr:sp>
    <xdr:clientData/>
  </xdr:oneCellAnchor>
  <xdr:oneCellAnchor>
    <xdr:from>
      <xdr:col>2</xdr:col>
      <xdr:colOff>828675</xdr:colOff>
      <xdr:row>13</xdr:row>
      <xdr:rowOff>66675</xdr:rowOff>
    </xdr:from>
    <xdr:ext cx="1123950" cy="280205"/>
    <xdr:sp macro="" textlink="">
      <xdr:nvSpPr>
        <xdr:cNvPr id="24" name="CuadroTexto 23"/>
        <xdr:cNvSpPr txBox="1"/>
      </xdr:nvSpPr>
      <xdr:spPr>
        <a:xfrm>
          <a:off x="2105025" y="3048000"/>
          <a:ext cx="1123950" cy="280205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200" b="1"/>
            <a:t>IMPUESTO</a:t>
          </a:r>
        </a:p>
      </xdr:txBody>
    </xdr:sp>
    <xdr:clientData/>
  </xdr:oneCellAnchor>
  <xdr:oneCellAnchor>
    <xdr:from>
      <xdr:col>7</xdr:col>
      <xdr:colOff>85725</xdr:colOff>
      <xdr:row>10</xdr:row>
      <xdr:rowOff>19050</xdr:rowOff>
    </xdr:from>
    <xdr:ext cx="1790700" cy="374141"/>
    <xdr:sp macro="" textlink="">
      <xdr:nvSpPr>
        <xdr:cNvPr id="25" name="CuadroTexto 24"/>
        <xdr:cNvSpPr txBox="1"/>
      </xdr:nvSpPr>
      <xdr:spPr>
        <a:xfrm>
          <a:off x="3476625" y="2409825"/>
          <a:ext cx="1790700" cy="374141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800" b="1"/>
            <a:t>BENEFICIO NETO</a:t>
          </a:r>
        </a:p>
      </xdr:txBody>
    </xdr:sp>
    <xdr:clientData/>
  </xdr:oneCellAnchor>
  <xdr:oneCellAnchor>
    <xdr:from>
      <xdr:col>6</xdr:col>
      <xdr:colOff>66675</xdr:colOff>
      <xdr:row>4</xdr:row>
      <xdr:rowOff>76200</xdr:rowOff>
    </xdr:from>
    <xdr:ext cx="942975" cy="264560"/>
    <xdr:sp macro="" textlink="">
      <xdr:nvSpPr>
        <xdr:cNvPr id="26" name="CuadroTexto 25"/>
        <xdr:cNvSpPr txBox="1"/>
      </xdr:nvSpPr>
      <xdr:spPr>
        <a:xfrm>
          <a:off x="3314700" y="1009650"/>
          <a:ext cx="942975" cy="26456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100"/>
            <a:t>REDACCION</a:t>
          </a:r>
        </a:p>
      </xdr:txBody>
    </xdr:sp>
    <xdr:clientData/>
  </xdr:oneCellAnchor>
  <xdr:oneCellAnchor>
    <xdr:from>
      <xdr:col>11</xdr:col>
      <xdr:colOff>95250</xdr:colOff>
      <xdr:row>4</xdr:row>
      <xdr:rowOff>85725</xdr:rowOff>
    </xdr:from>
    <xdr:ext cx="1014958" cy="264560"/>
    <xdr:sp macro="" textlink="">
      <xdr:nvSpPr>
        <xdr:cNvPr id="27" name="CuadroTexto 26"/>
        <xdr:cNvSpPr txBox="1"/>
      </xdr:nvSpPr>
      <xdr:spPr>
        <a:xfrm>
          <a:off x="5381625" y="1066800"/>
          <a:ext cx="1014958" cy="26456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CONSULTORIA</a:t>
          </a:r>
        </a:p>
      </xdr:txBody>
    </xdr:sp>
    <xdr:clientData/>
  </xdr:oneCellAnchor>
  <xdr:oneCellAnchor>
    <xdr:from>
      <xdr:col>9</xdr:col>
      <xdr:colOff>0</xdr:colOff>
      <xdr:row>4</xdr:row>
      <xdr:rowOff>76200</xdr:rowOff>
    </xdr:from>
    <xdr:ext cx="916982" cy="264560"/>
    <xdr:sp macro="" textlink="">
      <xdr:nvSpPr>
        <xdr:cNvPr id="28" name="CuadroTexto 27"/>
        <xdr:cNvSpPr txBox="1"/>
      </xdr:nvSpPr>
      <xdr:spPr>
        <a:xfrm>
          <a:off x="4400550" y="1057275"/>
          <a:ext cx="916982" cy="26456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FORMACION</a:t>
          </a:r>
        </a:p>
      </xdr:txBody>
    </xdr:sp>
    <xdr:clientData/>
  </xdr:oneCellAnchor>
  <xdr:oneCellAnchor>
    <xdr:from>
      <xdr:col>14</xdr:col>
      <xdr:colOff>19048</xdr:colOff>
      <xdr:row>4</xdr:row>
      <xdr:rowOff>85725</xdr:rowOff>
    </xdr:from>
    <xdr:ext cx="1371601" cy="264560"/>
    <xdr:sp macro="" textlink="">
      <xdr:nvSpPr>
        <xdr:cNvPr id="31" name="CuadroTexto 30"/>
        <xdr:cNvSpPr txBox="1"/>
      </xdr:nvSpPr>
      <xdr:spPr>
        <a:xfrm>
          <a:off x="6781798" y="1066800"/>
          <a:ext cx="1371601" cy="26456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100"/>
            <a:t>GASTOS GENERALES</a:t>
          </a:r>
        </a:p>
      </xdr:txBody>
    </xdr:sp>
    <xdr:clientData/>
  </xdr:oneCellAnchor>
  <xdr:oneCellAnchor>
    <xdr:from>
      <xdr:col>17</xdr:col>
      <xdr:colOff>57150</xdr:colOff>
      <xdr:row>4</xdr:row>
      <xdr:rowOff>85725</xdr:rowOff>
    </xdr:from>
    <xdr:ext cx="1095375" cy="264560"/>
    <xdr:sp macro="" textlink="">
      <xdr:nvSpPr>
        <xdr:cNvPr id="29" name="CuadroTexto 28"/>
        <xdr:cNvSpPr txBox="1"/>
      </xdr:nvSpPr>
      <xdr:spPr>
        <a:xfrm>
          <a:off x="8353425" y="1066800"/>
          <a:ext cx="1095375" cy="26456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100"/>
            <a:t>AMORTIZACION</a:t>
          </a:r>
        </a:p>
      </xdr:txBody>
    </xdr:sp>
    <xdr:clientData/>
  </xdr:oneCellAnchor>
  <xdr:twoCellAnchor editAs="oneCell">
    <xdr:from>
      <xdr:col>18</xdr:col>
      <xdr:colOff>19051</xdr:colOff>
      <xdr:row>6</xdr:row>
      <xdr:rowOff>2</xdr:rowOff>
    </xdr:from>
    <xdr:to>
      <xdr:col>18</xdr:col>
      <xdr:colOff>962025</xdr:colOff>
      <xdr:row>7</xdr:row>
      <xdr:rowOff>161926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6" y="1352552"/>
          <a:ext cx="942974" cy="352424"/>
        </a:xfrm>
        <a:prstGeom prst="rect">
          <a:avLst/>
        </a:prstGeom>
      </xdr:spPr>
    </xdr:pic>
    <xdr:clientData/>
  </xdr:twoCellAnchor>
  <xdr:oneCellAnchor>
    <xdr:from>
      <xdr:col>11</xdr:col>
      <xdr:colOff>38101</xdr:colOff>
      <xdr:row>14</xdr:row>
      <xdr:rowOff>66676</xdr:rowOff>
    </xdr:from>
    <xdr:ext cx="904874" cy="219074"/>
    <xdr:sp macro="" textlink="">
      <xdr:nvSpPr>
        <xdr:cNvPr id="33" name="CuadroTexto 32"/>
        <xdr:cNvSpPr txBox="1"/>
      </xdr:nvSpPr>
      <xdr:spPr>
        <a:xfrm>
          <a:off x="5324476" y="3038476"/>
          <a:ext cx="904874" cy="219074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200" b="1"/>
            <a:t>TESORERÍA</a:t>
          </a:r>
        </a:p>
      </xdr:txBody>
    </xdr:sp>
    <xdr:clientData/>
  </xdr:oneCellAnchor>
  <xdr:oneCellAnchor>
    <xdr:from>
      <xdr:col>11</xdr:col>
      <xdr:colOff>28575</xdr:colOff>
      <xdr:row>13</xdr:row>
      <xdr:rowOff>38100</xdr:rowOff>
    </xdr:from>
    <xdr:ext cx="819150" cy="213530"/>
    <xdr:sp macro="" textlink="">
      <xdr:nvSpPr>
        <xdr:cNvPr id="34" name="CuadroTexto 33"/>
        <xdr:cNvSpPr txBox="1"/>
      </xdr:nvSpPr>
      <xdr:spPr>
        <a:xfrm>
          <a:off x="5314950" y="2809875"/>
          <a:ext cx="819150" cy="21353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200" b="1"/>
            <a:t>CLIENTES</a:t>
          </a:r>
          <a:endParaRPr lang="es-ES" sz="1100" b="1"/>
        </a:p>
      </xdr:txBody>
    </xdr:sp>
    <xdr:clientData/>
  </xdr:oneCellAnchor>
  <xdr:oneCellAnchor>
    <xdr:from>
      <xdr:col>15</xdr:col>
      <xdr:colOff>133351</xdr:colOff>
      <xdr:row>13</xdr:row>
      <xdr:rowOff>9525</xdr:rowOff>
    </xdr:from>
    <xdr:ext cx="1104900" cy="228600"/>
    <xdr:sp macro="" textlink="">
      <xdr:nvSpPr>
        <xdr:cNvPr id="35" name="CuadroTexto 34"/>
        <xdr:cNvSpPr txBox="1"/>
      </xdr:nvSpPr>
      <xdr:spPr>
        <a:xfrm>
          <a:off x="7200901" y="2790825"/>
          <a:ext cx="1104900" cy="22860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200" b="1"/>
            <a:t>ACREEDORES</a:t>
          </a:r>
        </a:p>
      </xdr:txBody>
    </xdr:sp>
    <xdr:clientData/>
  </xdr:oneCellAnchor>
  <xdr:oneCellAnchor>
    <xdr:from>
      <xdr:col>11</xdr:col>
      <xdr:colOff>19051</xdr:colOff>
      <xdr:row>12</xdr:row>
      <xdr:rowOff>0</xdr:rowOff>
    </xdr:from>
    <xdr:ext cx="1162049" cy="238125"/>
    <xdr:sp macro="" textlink="">
      <xdr:nvSpPr>
        <xdr:cNvPr id="36" name="CuadroTexto 35"/>
        <xdr:cNvSpPr txBox="1"/>
      </xdr:nvSpPr>
      <xdr:spPr>
        <a:xfrm>
          <a:off x="5305426" y="2543175"/>
          <a:ext cx="1162049" cy="238125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200" b="1"/>
            <a:t>INMOVILIZADO</a:t>
          </a:r>
        </a:p>
      </xdr:txBody>
    </xdr:sp>
    <xdr:clientData/>
  </xdr:oneCellAnchor>
  <xdr:oneCellAnchor>
    <xdr:from>
      <xdr:col>15</xdr:col>
      <xdr:colOff>9524</xdr:colOff>
      <xdr:row>15</xdr:row>
      <xdr:rowOff>0</xdr:rowOff>
    </xdr:from>
    <xdr:ext cx="1190626" cy="266699"/>
    <xdr:sp macro="" textlink="">
      <xdr:nvSpPr>
        <xdr:cNvPr id="37" name="CuadroTexto 36"/>
        <xdr:cNvSpPr txBox="1"/>
      </xdr:nvSpPr>
      <xdr:spPr>
        <a:xfrm>
          <a:off x="7581899" y="3228975"/>
          <a:ext cx="1190626" cy="266699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400" b="1"/>
            <a:t>PATRIMONIO</a:t>
          </a:r>
        </a:p>
      </xdr:txBody>
    </xdr:sp>
    <xdr:clientData/>
  </xdr:oneCellAnchor>
  <xdr:twoCellAnchor editAs="oneCell">
    <xdr:from>
      <xdr:col>15</xdr:col>
      <xdr:colOff>542925</xdr:colOff>
      <xdr:row>9</xdr:row>
      <xdr:rowOff>180975</xdr:rowOff>
    </xdr:from>
    <xdr:to>
      <xdr:col>18</xdr:col>
      <xdr:colOff>781050</xdr:colOff>
      <xdr:row>11</xdr:row>
      <xdr:rowOff>123825</xdr:rowOff>
    </xdr:to>
    <xdr:pic>
      <xdr:nvPicPr>
        <xdr:cNvPr id="42" name="Imagen 4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2105025"/>
          <a:ext cx="1619250" cy="361950"/>
        </a:xfrm>
        <a:prstGeom prst="rect">
          <a:avLst/>
        </a:prstGeom>
      </xdr:spPr>
    </xdr:pic>
    <xdr:clientData/>
  </xdr:twoCellAnchor>
  <xdr:oneCellAnchor>
    <xdr:from>
      <xdr:col>11</xdr:col>
      <xdr:colOff>76200</xdr:colOff>
      <xdr:row>10</xdr:row>
      <xdr:rowOff>76200</xdr:rowOff>
    </xdr:from>
    <xdr:ext cx="2362200" cy="311496"/>
    <xdr:sp macro="" textlink="">
      <xdr:nvSpPr>
        <xdr:cNvPr id="43" name="CuadroTexto 42"/>
        <xdr:cNvSpPr txBox="1"/>
      </xdr:nvSpPr>
      <xdr:spPr>
        <a:xfrm>
          <a:off x="5362575" y="2190750"/>
          <a:ext cx="2362200" cy="311496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400" b="1"/>
            <a:t>BALANCE</a:t>
          </a:r>
        </a:p>
      </xdr:txBody>
    </xdr:sp>
    <xdr:clientData/>
  </xdr:oneCellAnchor>
  <xdr:oneCellAnchor>
    <xdr:from>
      <xdr:col>15</xdr:col>
      <xdr:colOff>133350</xdr:colOff>
      <xdr:row>12</xdr:row>
      <xdr:rowOff>9526</xdr:rowOff>
    </xdr:from>
    <xdr:ext cx="1209675" cy="209550"/>
    <xdr:sp macro="" textlink="">
      <xdr:nvSpPr>
        <xdr:cNvPr id="46" name="CuadroTexto 45"/>
        <xdr:cNvSpPr txBox="1"/>
      </xdr:nvSpPr>
      <xdr:spPr>
        <a:xfrm>
          <a:off x="7200900" y="2562226"/>
          <a:ext cx="1209675" cy="209550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ES" sz="1200" b="1"/>
            <a:t>COLABORADOR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pane ySplit="1" topLeftCell="A2" activePane="bottomLeft" state="frozen"/>
      <selection pane="bottomLeft" activeCell="M1" sqref="M1"/>
    </sheetView>
  </sheetViews>
  <sheetFormatPr baseColWidth="10" defaultRowHeight="15.75" x14ac:dyDescent="0.25"/>
  <cols>
    <col min="1" max="1" width="22.140625" style="12" customWidth="1"/>
    <col min="2" max="2" width="23.28515625" style="12" customWidth="1"/>
    <col min="3" max="11" width="11.42578125" style="12"/>
    <col min="12" max="12" width="15.140625" style="12" bestFit="1" customWidth="1"/>
    <col min="13" max="16384" width="11.42578125" style="12"/>
  </cols>
  <sheetData>
    <row r="1" spans="1:13" s="11" customFormat="1" x14ac:dyDescent="0.25">
      <c r="A1" s="11" t="s">
        <v>35</v>
      </c>
      <c r="B1" s="11" t="s">
        <v>36</v>
      </c>
      <c r="C1" s="11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1" t="s">
        <v>44</v>
      </c>
      <c r="K1" s="11" t="s">
        <v>45</v>
      </c>
      <c r="L1" s="11" t="s">
        <v>46</v>
      </c>
      <c r="M1" s="11" t="s">
        <v>63</v>
      </c>
    </row>
    <row r="2" spans="1:13" x14ac:dyDescent="0.25">
      <c r="A2" s="12" t="s">
        <v>16</v>
      </c>
    </row>
    <row r="3" spans="1:13" x14ac:dyDescent="0.25">
      <c r="A3" s="12" t="s">
        <v>20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pane ySplit="1" topLeftCell="A2" activePane="bottomLeft" state="frozen"/>
      <selection pane="bottomLeft" sqref="A1:XFD2"/>
    </sheetView>
  </sheetViews>
  <sheetFormatPr baseColWidth="10" defaultRowHeight="15" x14ac:dyDescent="0.25"/>
  <cols>
    <col min="3" max="4" width="27.5703125" customWidth="1"/>
    <col min="9" max="9" width="33.7109375" customWidth="1"/>
  </cols>
  <sheetData>
    <row r="1" spans="1:9" s="10" customFormat="1" ht="14.25" customHeight="1" x14ac:dyDescent="0.25">
      <c r="A1" s="43" t="s">
        <v>58</v>
      </c>
      <c r="B1" s="43" t="s">
        <v>104</v>
      </c>
      <c r="C1" s="43" t="s">
        <v>47</v>
      </c>
      <c r="D1" s="43" t="s">
        <v>107</v>
      </c>
      <c r="E1" s="43" t="s">
        <v>105</v>
      </c>
      <c r="F1" s="43" t="s">
        <v>106</v>
      </c>
      <c r="G1" s="43" t="s">
        <v>21</v>
      </c>
      <c r="H1" s="43" t="s">
        <v>8</v>
      </c>
      <c r="I1" s="43" t="s">
        <v>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opLeftCell="A16" workbookViewId="0">
      <selection sqref="A1:I1"/>
    </sheetView>
  </sheetViews>
  <sheetFormatPr baseColWidth="10" defaultRowHeight="15" x14ac:dyDescent="0.25"/>
  <cols>
    <col min="4" max="4" width="40" customWidth="1"/>
  </cols>
  <sheetData>
    <row r="1" spans="1:9" s="10" customFormat="1" ht="14.25" customHeight="1" x14ac:dyDescent="0.25">
      <c r="A1" s="43" t="s">
        <v>58</v>
      </c>
      <c r="B1" s="43" t="s">
        <v>104</v>
      </c>
      <c r="C1" s="43" t="s">
        <v>139</v>
      </c>
      <c r="D1" s="43" t="s">
        <v>107</v>
      </c>
      <c r="E1" s="43" t="s">
        <v>105</v>
      </c>
      <c r="F1" s="43" t="s">
        <v>106</v>
      </c>
      <c r="G1" s="43" t="s">
        <v>21</v>
      </c>
      <c r="H1" s="43" t="s">
        <v>8</v>
      </c>
      <c r="I1" s="43" t="s">
        <v>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2" workbookViewId="0">
      <selection activeCell="E15" sqref="E15"/>
    </sheetView>
  </sheetViews>
  <sheetFormatPr baseColWidth="10" defaultRowHeight="15" x14ac:dyDescent="0.25"/>
  <cols>
    <col min="1" max="1" width="31.5703125" customWidth="1"/>
    <col min="3" max="3" width="24.28515625" customWidth="1"/>
    <col min="5" max="5" width="16.7109375" customWidth="1"/>
  </cols>
  <sheetData>
    <row r="1" spans="1:4" x14ac:dyDescent="0.25">
      <c r="A1" s="64" t="s">
        <v>173</v>
      </c>
      <c r="B1" s="120" t="s">
        <v>175</v>
      </c>
      <c r="C1" s="120"/>
      <c r="D1" s="120"/>
    </row>
    <row r="2" spans="1:4" x14ac:dyDescent="0.25">
      <c r="A2" s="64" t="s">
        <v>38</v>
      </c>
      <c r="B2" s="120" t="s">
        <v>176</v>
      </c>
      <c r="C2" s="120"/>
      <c r="D2" s="120"/>
    </row>
    <row r="3" spans="1:4" x14ac:dyDescent="0.25">
      <c r="A3" s="64" t="s">
        <v>39</v>
      </c>
      <c r="B3" s="120" t="s">
        <v>176</v>
      </c>
      <c r="C3" s="120"/>
      <c r="D3" s="120"/>
    </row>
    <row r="4" spans="1:4" x14ac:dyDescent="0.25">
      <c r="A4" s="64" t="s">
        <v>174</v>
      </c>
      <c r="B4" s="120"/>
      <c r="C4" s="120" t="s">
        <v>176</v>
      </c>
      <c r="D4" s="120"/>
    </row>
    <row r="5" spans="1:4" x14ac:dyDescent="0.25">
      <c r="A5" s="64" t="s">
        <v>41</v>
      </c>
      <c r="B5" s="120"/>
      <c r="C5" s="120" t="s">
        <v>176</v>
      </c>
      <c r="D5" s="120"/>
    </row>
    <row r="6" spans="1:4" x14ac:dyDescent="0.25">
      <c r="A6" s="64" t="s">
        <v>171</v>
      </c>
      <c r="B6" s="120"/>
      <c r="C6" s="120" t="s">
        <v>176</v>
      </c>
      <c r="D6" s="120"/>
    </row>
    <row r="7" spans="1:4" x14ac:dyDescent="0.25">
      <c r="A7" s="64" t="s">
        <v>44</v>
      </c>
      <c r="B7" s="120"/>
      <c r="C7" s="120" t="s">
        <v>176</v>
      </c>
      <c r="D7" s="120"/>
    </row>
    <row r="8" spans="1:4" x14ac:dyDescent="0.25">
      <c r="A8" s="64" t="s">
        <v>179</v>
      </c>
      <c r="B8" s="120"/>
      <c r="C8" s="120"/>
      <c r="D8" s="120"/>
    </row>
    <row r="9" spans="1:4" x14ac:dyDescent="0.25">
      <c r="A9" s="64"/>
      <c r="B9" s="64"/>
      <c r="C9" s="64"/>
      <c r="D9" s="66"/>
    </row>
    <row r="10" spans="1:4" x14ac:dyDescent="0.25">
      <c r="A10" s="67" t="s">
        <v>143</v>
      </c>
      <c r="B10" s="68" t="s">
        <v>177</v>
      </c>
      <c r="C10" s="64"/>
      <c r="D10" s="66"/>
    </row>
    <row r="11" spans="1:4" x14ac:dyDescent="0.25">
      <c r="A11" s="64" t="s">
        <v>144</v>
      </c>
      <c r="B11" s="69">
        <v>42907</v>
      </c>
      <c r="C11" s="64"/>
      <c r="D11" s="66"/>
    </row>
    <row r="12" spans="1:4" x14ac:dyDescent="0.25">
      <c r="A12" s="70"/>
      <c r="B12" s="70"/>
      <c r="C12" s="70"/>
      <c r="D12" s="71"/>
    </row>
    <row r="13" spans="1:4" x14ac:dyDescent="0.25">
      <c r="A13" s="122" t="s">
        <v>47</v>
      </c>
      <c r="B13" s="124"/>
      <c r="C13" s="124"/>
      <c r="D13" s="124"/>
    </row>
    <row r="14" spans="1:4" x14ac:dyDescent="0.25">
      <c r="A14" s="123"/>
      <c r="B14" s="125"/>
      <c r="C14" s="125"/>
      <c r="D14" s="125"/>
    </row>
    <row r="15" spans="1:4" x14ac:dyDescent="0.25">
      <c r="A15" s="64" t="s">
        <v>145</v>
      </c>
      <c r="B15" s="120"/>
      <c r="C15" s="120"/>
      <c r="D15" s="120"/>
    </row>
    <row r="16" spans="1:4" x14ac:dyDescent="0.25">
      <c r="A16" s="64" t="s">
        <v>146</v>
      </c>
      <c r="B16" s="120"/>
      <c r="C16" s="120"/>
      <c r="D16" s="120"/>
    </row>
    <row r="17" spans="1:5" x14ac:dyDescent="0.25">
      <c r="A17" s="64" t="s">
        <v>147</v>
      </c>
      <c r="B17" s="120"/>
      <c r="C17" s="120"/>
      <c r="D17" s="120"/>
    </row>
    <row r="18" spans="1:5" x14ac:dyDescent="0.25">
      <c r="A18" s="64" t="s">
        <v>148</v>
      </c>
      <c r="B18" s="120"/>
      <c r="C18" s="120"/>
      <c r="D18" s="120"/>
    </row>
    <row r="19" spans="1:5" x14ac:dyDescent="0.25">
      <c r="A19" s="64" t="s">
        <v>149</v>
      </c>
      <c r="B19" s="120"/>
      <c r="C19" s="120"/>
      <c r="D19" s="120"/>
    </row>
    <row r="20" spans="1:5" x14ac:dyDescent="0.25">
      <c r="A20" s="97" t="s">
        <v>178</v>
      </c>
      <c r="B20" s="120"/>
      <c r="C20" s="120"/>
      <c r="D20" s="120"/>
    </row>
    <row r="21" spans="1:5" x14ac:dyDescent="0.25">
      <c r="A21" s="97" t="s">
        <v>179</v>
      </c>
      <c r="B21" s="120"/>
      <c r="C21" s="120"/>
      <c r="D21" s="120"/>
    </row>
    <row r="22" spans="1:5" x14ac:dyDescent="0.25">
      <c r="A22" s="70" t="s">
        <v>44</v>
      </c>
      <c r="B22" s="120"/>
      <c r="C22" s="120"/>
      <c r="D22" s="120"/>
    </row>
    <row r="23" spans="1:5" ht="16.5" customHeight="1" x14ac:dyDescent="0.25">
      <c r="A23" s="73" t="s">
        <v>150</v>
      </c>
      <c r="B23" s="74" t="s">
        <v>151</v>
      </c>
      <c r="C23" s="75" t="s">
        <v>152</v>
      </c>
      <c r="D23" s="76" t="s">
        <v>153</v>
      </c>
    </row>
    <row r="24" spans="1:5" x14ac:dyDescent="0.25">
      <c r="A24" s="77"/>
      <c r="B24" s="78"/>
      <c r="C24" s="79"/>
      <c r="D24" s="80">
        <f t="shared" ref="D24:D25" si="0">+B24*C24</f>
        <v>0</v>
      </c>
    </row>
    <row r="25" spans="1:5" x14ac:dyDescent="0.25">
      <c r="A25" s="77"/>
      <c r="B25" s="78"/>
      <c r="C25" s="79"/>
      <c r="D25" s="80">
        <f t="shared" si="0"/>
        <v>0</v>
      </c>
    </row>
    <row r="26" spans="1:5" x14ac:dyDescent="0.25">
      <c r="A26" s="77"/>
      <c r="B26" s="78"/>
      <c r="C26" s="79"/>
      <c r="D26" s="80">
        <f>+B26*C26</f>
        <v>0</v>
      </c>
      <c r="E26" t="s">
        <v>167</v>
      </c>
    </row>
    <row r="27" spans="1:5" x14ac:dyDescent="0.25">
      <c r="A27" s="81"/>
      <c r="B27" s="82"/>
      <c r="C27" s="83" t="s">
        <v>154</v>
      </c>
      <c r="D27" s="84">
        <f>+SUM(D26:D26)</f>
        <v>0</v>
      </c>
      <c r="E27" s="95" t="s">
        <v>168</v>
      </c>
    </row>
    <row r="28" spans="1:5" x14ac:dyDescent="0.25">
      <c r="A28" s="81"/>
      <c r="B28" s="82"/>
      <c r="C28" s="83" t="s">
        <v>155</v>
      </c>
      <c r="D28" s="85">
        <v>7.0000000000000007E-2</v>
      </c>
    </row>
    <row r="29" spans="1:5" x14ac:dyDescent="0.25">
      <c r="A29" s="86"/>
      <c r="B29" s="82"/>
      <c r="C29" s="83" t="s">
        <v>156</v>
      </c>
      <c r="D29" s="76">
        <f>+D27*D28</f>
        <v>0</v>
      </c>
      <c r="E29" t="s">
        <v>169</v>
      </c>
    </row>
    <row r="30" spans="1:5" x14ac:dyDescent="0.25">
      <c r="A30" s="81"/>
      <c r="B30" s="82"/>
      <c r="C30" s="87" t="s">
        <v>153</v>
      </c>
      <c r="D30" s="84">
        <f>+D27-D29</f>
        <v>0</v>
      </c>
      <c r="E30" t="s">
        <v>170</v>
      </c>
    </row>
    <row r="31" spans="1:5" x14ac:dyDescent="0.25">
      <c r="A31" s="81"/>
      <c r="B31" s="86"/>
      <c r="C31" s="87"/>
      <c r="D31" s="64"/>
    </row>
    <row r="32" spans="1:5" x14ac:dyDescent="0.25">
      <c r="A32" s="88" t="s">
        <v>157</v>
      </c>
      <c r="B32" s="86"/>
      <c r="C32" s="65"/>
      <c r="D32" s="64"/>
    </row>
    <row r="33" spans="1:4" x14ac:dyDescent="0.25">
      <c r="A33" s="88" t="s">
        <v>158</v>
      </c>
      <c r="B33" s="86"/>
      <c r="C33" s="65"/>
      <c r="D33" s="64"/>
    </row>
    <row r="34" spans="1:4" x14ac:dyDescent="0.25">
      <c r="A34" s="121" t="s">
        <v>159</v>
      </c>
      <c r="B34" s="121"/>
      <c r="C34" s="121"/>
      <c r="D34" s="64"/>
    </row>
    <row r="35" spans="1:4" x14ac:dyDescent="0.25">
      <c r="A35" s="89" t="s">
        <v>160</v>
      </c>
      <c r="B35" s="89"/>
      <c r="C35" s="89"/>
      <c r="D35" s="90"/>
    </row>
    <row r="36" spans="1:4" x14ac:dyDescent="0.25">
      <c r="A36" s="91"/>
      <c r="B36" s="92"/>
      <c r="C36" s="92"/>
      <c r="D36" s="90"/>
    </row>
    <row r="37" spans="1:4" x14ac:dyDescent="0.25">
      <c r="A37" s="93" t="s">
        <v>161</v>
      </c>
      <c r="B37" s="94" t="s">
        <v>162</v>
      </c>
      <c r="C37" s="57"/>
      <c r="D37" s="72"/>
    </row>
    <row r="38" spans="1:4" x14ac:dyDescent="0.25">
      <c r="A38" s="93" t="s">
        <v>163</v>
      </c>
      <c r="B38" s="94" t="s">
        <v>164</v>
      </c>
      <c r="C38" s="57"/>
      <c r="D38" s="57"/>
    </row>
    <row r="39" spans="1:4" x14ac:dyDescent="0.25">
      <c r="A39" s="93" t="s">
        <v>165</v>
      </c>
      <c r="B39" s="94" t="s">
        <v>166</v>
      </c>
      <c r="C39" s="57"/>
      <c r="D39" s="57"/>
    </row>
  </sheetData>
  <mergeCells count="19">
    <mergeCell ref="A34:C34"/>
    <mergeCell ref="A13:A14"/>
    <mergeCell ref="B13:D14"/>
    <mergeCell ref="B15:D15"/>
    <mergeCell ref="B16:D16"/>
    <mergeCell ref="B17:D17"/>
    <mergeCell ref="B18:D18"/>
    <mergeCell ref="B19:D19"/>
    <mergeCell ref="B20:D20"/>
    <mergeCell ref="B21:D21"/>
    <mergeCell ref="B22:D22"/>
    <mergeCell ref="B6:D6"/>
    <mergeCell ref="B7:D7"/>
    <mergeCell ref="B8:D8"/>
    <mergeCell ref="B1:D1"/>
    <mergeCell ref="B3:D3"/>
    <mergeCell ref="B2:D2"/>
    <mergeCell ref="B4:D4"/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pane ySplit="1" topLeftCell="A2" activePane="bottomLeft" state="frozen"/>
      <selection pane="bottomLeft" activeCell="M2" sqref="M2"/>
    </sheetView>
  </sheetViews>
  <sheetFormatPr baseColWidth="10" defaultRowHeight="15.75" x14ac:dyDescent="0.25"/>
  <cols>
    <col min="1" max="1" width="22.140625" style="12" customWidth="1"/>
    <col min="2" max="2" width="23.28515625" style="12" customWidth="1"/>
    <col min="3" max="11" width="11.42578125" style="12"/>
    <col min="12" max="12" width="15.140625" style="12" bestFit="1" customWidth="1"/>
    <col min="13" max="16384" width="11.42578125" style="12"/>
  </cols>
  <sheetData>
    <row r="1" spans="1:13" s="11" customFormat="1" x14ac:dyDescent="0.25">
      <c r="A1" s="11" t="s">
        <v>35</v>
      </c>
      <c r="B1" s="11" t="s">
        <v>36</v>
      </c>
      <c r="C1" s="11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1" t="s">
        <v>44</v>
      </c>
      <c r="K1" s="11" t="s">
        <v>45</v>
      </c>
      <c r="L1" s="11" t="s">
        <v>46</v>
      </c>
      <c r="M1" s="11" t="s">
        <v>172</v>
      </c>
    </row>
    <row r="2" spans="1:13" x14ac:dyDescent="0.25">
      <c r="A2" s="12" t="s">
        <v>16</v>
      </c>
    </row>
    <row r="3" spans="1:13" x14ac:dyDescent="0.25">
      <c r="A3" s="1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C3" sqref="C3:C5"/>
    </sheetView>
  </sheetViews>
  <sheetFormatPr baseColWidth="10" defaultRowHeight="15" x14ac:dyDescent="0.25"/>
  <cols>
    <col min="4" max="4" width="16.7109375" bestFit="1" customWidth="1"/>
    <col min="8" max="8" width="11.42578125" style="20"/>
  </cols>
  <sheetData>
    <row r="1" spans="1:14" s="1" customFormat="1" ht="37.5" customHeight="1" x14ac:dyDescent="0.25">
      <c r="A1" s="1" t="s">
        <v>58</v>
      </c>
      <c r="B1" s="1" t="s">
        <v>2</v>
      </c>
      <c r="C1" s="13" t="s">
        <v>30</v>
      </c>
      <c r="D1" s="1" t="s">
        <v>4</v>
      </c>
      <c r="E1" s="1" t="s">
        <v>8</v>
      </c>
      <c r="F1" s="1" t="s">
        <v>3</v>
      </c>
      <c r="G1" s="1" t="s">
        <v>48</v>
      </c>
      <c r="H1" s="19" t="s">
        <v>27</v>
      </c>
      <c r="I1" s="3" t="s">
        <v>12</v>
      </c>
      <c r="J1" s="8" t="s">
        <v>25</v>
      </c>
      <c r="K1" s="3" t="s">
        <v>7</v>
      </c>
      <c r="L1" s="3" t="s">
        <v>5</v>
      </c>
      <c r="M1" s="3" t="s">
        <v>6</v>
      </c>
      <c r="N1" s="3" t="s">
        <v>21</v>
      </c>
    </row>
    <row r="2" spans="1:14" s="1" customFormat="1" ht="37.5" customHeight="1" x14ac:dyDescent="0.25">
      <c r="B2" s="13"/>
      <c r="H2" s="19"/>
      <c r="I2" s="8"/>
      <c r="K2" s="3" t="s">
        <v>33</v>
      </c>
      <c r="L2" s="3" t="s">
        <v>13</v>
      </c>
      <c r="M2" s="3" t="s">
        <v>15</v>
      </c>
      <c r="N2" s="3" t="s">
        <v>34</v>
      </c>
    </row>
    <row r="3" spans="1:14" x14ac:dyDescent="0.25">
      <c r="A3" t="s">
        <v>29</v>
      </c>
      <c r="C3" s="14" t="s">
        <v>59</v>
      </c>
      <c r="D3" t="s">
        <v>31</v>
      </c>
      <c r="E3" t="s">
        <v>10</v>
      </c>
      <c r="F3" t="s">
        <v>23</v>
      </c>
      <c r="G3" t="s">
        <v>32</v>
      </c>
      <c r="H3" s="20">
        <v>2</v>
      </c>
      <c r="I3" s="4">
        <v>8</v>
      </c>
      <c r="J3" s="9">
        <v>0</v>
      </c>
      <c r="K3" s="4">
        <f>+((H3*I3)*(1-J3))</f>
        <v>16</v>
      </c>
      <c r="L3" s="5" t="s">
        <v>26</v>
      </c>
      <c r="M3" s="4">
        <f>+IF(L3="S",K3*0.21,0)</f>
        <v>3.36</v>
      </c>
      <c r="N3" s="4">
        <f>+K3+M3</f>
        <v>19.36</v>
      </c>
    </row>
    <row r="4" spans="1:14" x14ac:dyDescent="0.25">
      <c r="A4" s="2">
        <v>42957</v>
      </c>
      <c r="C4" s="14" t="s">
        <v>59</v>
      </c>
      <c r="D4" t="s">
        <v>31</v>
      </c>
      <c r="E4" t="s">
        <v>18</v>
      </c>
      <c r="F4" t="s">
        <v>11</v>
      </c>
      <c r="G4" t="s">
        <v>90</v>
      </c>
      <c r="H4" s="20">
        <v>1</v>
      </c>
      <c r="I4" s="4">
        <v>10</v>
      </c>
      <c r="J4" s="9">
        <v>0.05</v>
      </c>
      <c r="K4" s="4">
        <f t="shared" ref="K4:K5" si="0">+((H4*I4)*(1-J4))</f>
        <v>9.5</v>
      </c>
      <c r="L4" s="5" t="s">
        <v>89</v>
      </c>
      <c r="M4" s="4">
        <f t="shared" ref="M4:M5" si="1">+IF(L4="S",K4*0.21,0)</f>
        <v>0</v>
      </c>
      <c r="N4" s="4">
        <f t="shared" ref="N4:N5" si="2">+K4+M4</f>
        <v>9.5</v>
      </c>
    </row>
    <row r="5" spans="1:14" x14ac:dyDescent="0.25">
      <c r="C5" s="14" t="s">
        <v>59</v>
      </c>
      <c r="D5" t="s">
        <v>31</v>
      </c>
      <c r="E5" t="s">
        <v>122</v>
      </c>
      <c r="F5" s="25" t="s">
        <v>19</v>
      </c>
      <c r="G5" t="s">
        <v>91</v>
      </c>
      <c r="H5" s="20">
        <v>1</v>
      </c>
      <c r="I5" s="4">
        <v>12</v>
      </c>
      <c r="J5" s="9">
        <v>0.1</v>
      </c>
      <c r="K5" s="4">
        <f t="shared" si="0"/>
        <v>10.8</v>
      </c>
      <c r="L5" s="5" t="s">
        <v>89</v>
      </c>
      <c r="M5" s="4">
        <f t="shared" si="1"/>
        <v>0</v>
      </c>
      <c r="N5" s="4">
        <f t="shared" si="2"/>
        <v>10.8</v>
      </c>
    </row>
  </sheetData>
  <dataValidations count="1">
    <dataValidation type="list" allowBlank="1" showInputMessage="1" showErrorMessage="1" sqref="G3">
      <formula1>Clientes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pane ySplit="1" topLeftCell="A2" activePane="bottomLeft" state="frozen"/>
      <selection pane="bottomLeft" activeCell="E3" sqref="E3"/>
    </sheetView>
  </sheetViews>
  <sheetFormatPr baseColWidth="10" defaultRowHeight="15" x14ac:dyDescent="0.25"/>
  <cols>
    <col min="3" max="3" width="23.140625" customWidth="1"/>
    <col min="4" max="4" width="34.85546875" customWidth="1"/>
    <col min="6" max="7" width="11.7109375" customWidth="1"/>
    <col min="9" max="9" width="33.85546875" customWidth="1"/>
  </cols>
  <sheetData>
    <row r="1" spans="1:9" s="10" customFormat="1" x14ac:dyDescent="0.25">
      <c r="A1" s="10" t="s">
        <v>58</v>
      </c>
      <c r="B1" s="10" t="s">
        <v>30</v>
      </c>
      <c r="C1" s="10" t="s">
        <v>47</v>
      </c>
      <c r="D1" s="10" t="s">
        <v>64</v>
      </c>
      <c r="E1" s="10" t="s">
        <v>69</v>
      </c>
      <c r="F1" s="10" t="s">
        <v>70</v>
      </c>
      <c r="G1" s="10" t="s">
        <v>21</v>
      </c>
      <c r="H1" s="10" t="s">
        <v>8</v>
      </c>
      <c r="I1" s="10" t="s">
        <v>68</v>
      </c>
    </row>
    <row r="2" spans="1:9" s="10" customFormat="1" x14ac:dyDescent="0.25">
      <c r="G2" s="10" t="s">
        <v>71</v>
      </c>
      <c r="I2" s="10" t="s">
        <v>74</v>
      </c>
    </row>
    <row r="3" spans="1:9" x14ac:dyDescent="0.25">
      <c r="A3" s="2">
        <v>42860</v>
      </c>
      <c r="B3" t="s">
        <v>65</v>
      </c>
      <c r="C3" t="s">
        <v>66</v>
      </c>
      <c r="D3" t="s">
        <v>67</v>
      </c>
      <c r="E3">
        <v>20</v>
      </c>
      <c r="F3">
        <v>10</v>
      </c>
      <c r="G3">
        <f>+E3*F3</f>
        <v>200</v>
      </c>
      <c r="H3" t="s">
        <v>72</v>
      </c>
      <c r="I3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pane ySplit="1" topLeftCell="A2" activePane="bottomLeft" state="frozen"/>
      <selection pane="bottomLeft" activeCell="D7" sqref="D7"/>
    </sheetView>
  </sheetViews>
  <sheetFormatPr baseColWidth="10" defaultRowHeight="15" x14ac:dyDescent="0.25"/>
  <cols>
    <col min="3" max="3" width="16" customWidth="1"/>
    <col min="4" max="4" width="29.28515625" customWidth="1"/>
    <col min="5" max="5" width="20.28515625" style="4" customWidth="1"/>
    <col min="7" max="7" width="20.28515625" style="4" customWidth="1"/>
  </cols>
  <sheetData>
    <row r="1" spans="1:8" s="46" customFormat="1" ht="39" customHeight="1" x14ac:dyDescent="0.25">
      <c r="A1" s="46" t="s">
        <v>58</v>
      </c>
      <c r="B1" s="46" t="s">
        <v>2</v>
      </c>
      <c r="C1" s="46" t="s">
        <v>108</v>
      </c>
      <c r="D1" s="46" t="s">
        <v>64</v>
      </c>
      <c r="E1" s="96" t="s">
        <v>116</v>
      </c>
      <c r="G1" s="96" t="s">
        <v>117</v>
      </c>
      <c r="H1" s="46" t="s">
        <v>118</v>
      </c>
    </row>
    <row r="2" spans="1:8" x14ac:dyDescent="0.25">
      <c r="A2" s="2">
        <v>42736</v>
      </c>
      <c r="B2" s="2">
        <v>42740</v>
      </c>
      <c r="C2" t="s">
        <v>109</v>
      </c>
      <c r="D2" t="s">
        <v>112</v>
      </c>
      <c r="E2" s="4">
        <v>-50</v>
      </c>
      <c r="G2" s="4">
        <f>+E2</f>
        <v>-50</v>
      </c>
      <c r="H2" t="s">
        <v>119</v>
      </c>
    </row>
    <row r="3" spans="1:8" x14ac:dyDescent="0.25">
      <c r="A3" s="2">
        <v>42860</v>
      </c>
      <c r="B3" s="2">
        <v>42865</v>
      </c>
      <c r="C3" t="s">
        <v>110</v>
      </c>
      <c r="D3" t="s">
        <v>113</v>
      </c>
      <c r="E3" s="4">
        <v>100</v>
      </c>
      <c r="G3" s="4">
        <f>+G2+E3</f>
        <v>50</v>
      </c>
      <c r="H3" t="s">
        <v>120</v>
      </c>
    </row>
    <row r="4" spans="1:8" x14ac:dyDescent="0.25">
      <c r="A4" s="2">
        <v>42870</v>
      </c>
      <c r="B4" s="2">
        <v>42875</v>
      </c>
      <c r="C4" t="s">
        <v>111</v>
      </c>
      <c r="D4" t="s">
        <v>114</v>
      </c>
      <c r="E4" s="4">
        <v>50</v>
      </c>
      <c r="G4" s="4">
        <f t="shared" ref="G4:G67" si="0">+G3+E4</f>
        <v>100</v>
      </c>
      <c r="H4" t="s">
        <v>121</v>
      </c>
    </row>
    <row r="5" spans="1:8" x14ac:dyDescent="0.25">
      <c r="A5" s="2">
        <v>42875</v>
      </c>
      <c r="B5" s="2">
        <v>42885</v>
      </c>
      <c r="C5" t="s">
        <v>109</v>
      </c>
      <c r="D5" t="s">
        <v>115</v>
      </c>
      <c r="E5" s="4">
        <v>100</v>
      </c>
      <c r="G5" s="4">
        <f t="shared" si="0"/>
        <v>200</v>
      </c>
      <c r="H5" t="s">
        <v>126</v>
      </c>
    </row>
    <row r="6" spans="1:8" x14ac:dyDescent="0.25">
      <c r="G6" s="4">
        <f t="shared" si="0"/>
        <v>200</v>
      </c>
    </row>
    <row r="7" spans="1:8" x14ac:dyDescent="0.25">
      <c r="G7" s="4">
        <f t="shared" si="0"/>
        <v>200</v>
      </c>
    </row>
    <row r="8" spans="1:8" x14ac:dyDescent="0.25">
      <c r="G8" s="4">
        <f t="shared" si="0"/>
        <v>200</v>
      </c>
    </row>
    <row r="9" spans="1:8" x14ac:dyDescent="0.25">
      <c r="G9" s="4">
        <f t="shared" si="0"/>
        <v>200</v>
      </c>
    </row>
    <row r="10" spans="1:8" x14ac:dyDescent="0.25">
      <c r="G10" s="4">
        <f t="shared" si="0"/>
        <v>200</v>
      </c>
    </row>
    <row r="11" spans="1:8" x14ac:dyDescent="0.25">
      <c r="G11" s="4">
        <f t="shared" si="0"/>
        <v>200</v>
      </c>
    </row>
    <row r="12" spans="1:8" x14ac:dyDescent="0.25">
      <c r="G12" s="4">
        <f t="shared" si="0"/>
        <v>200</v>
      </c>
    </row>
    <row r="13" spans="1:8" x14ac:dyDescent="0.25">
      <c r="G13" s="4">
        <f t="shared" si="0"/>
        <v>200</v>
      </c>
    </row>
    <row r="14" spans="1:8" x14ac:dyDescent="0.25">
      <c r="G14" s="4">
        <f t="shared" si="0"/>
        <v>200</v>
      </c>
    </row>
    <row r="15" spans="1:8" x14ac:dyDescent="0.25">
      <c r="G15" s="4">
        <f t="shared" si="0"/>
        <v>200</v>
      </c>
    </row>
    <row r="16" spans="1:8" x14ac:dyDescent="0.25">
      <c r="G16" s="4">
        <f t="shared" si="0"/>
        <v>200</v>
      </c>
    </row>
    <row r="17" spans="7:7" x14ac:dyDescent="0.25">
      <c r="G17" s="4">
        <f t="shared" si="0"/>
        <v>200</v>
      </c>
    </row>
    <row r="18" spans="7:7" x14ac:dyDescent="0.25">
      <c r="G18" s="4">
        <f t="shared" si="0"/>
        <v>200</v>
      </c>
    </row>
    <row r="19" spans="7:7" x14ac:dyDescent="0.25">
      <c r="G19" s="4">
        <f t="shared" si="0"/>
        <v>200</v>
      </c>
    </row>
    <row r="20" spans="7:7" x14ac:dyDescent="0.25">
      <c r="G20" s="4">
        <f t="shared" si="0"/>
        <v>200</v>
      </c>
    </row>
    <row r="21" spans="7:7" x14ac:dyDescent="0.25">
      <c r="G21" s="4">
        <f t="shared" si="0"/>
        <v>200</v>
      </c>
    </row>
    <row r="22" spans="7:7" x14ac:dyDescent="0.25">
      <c r="G22" s="4">
        <f t="shared" si="0"/>
        <v>200</v>
      </c>
    </row>
    <row r="23" spans="7:7" x14ac:dyDescent="0.25">
      <c r="G23" s="4">
        <f t="shared" si="0"/>
        <v>200</v>
      </c>
    </row>
    <row r="24" spans="7:7" x14ac:dyDescent="0.25">
      <c r="G24" s="4">
        <f t="shared" si="0"/>
        <v>200</v>
      </c>
    </row>
    <row r="25" spans="7:7" x14ac:dyDescent="0.25">
      <c r="G25" s="4">
        <f t="shared" si="0"/>
        <v>200</v>
      </c>
    </row>
    <row r="26" spans="7:7" x14ac:dyDescent="0.25">
      <c r="G26" s="4">
        <f t="shared" si="0"/>
        <v>200</v>
      </c>
    </row>
    <row r="27" spans="7:7" x14ac:dyDescent="0.25">
      <c r="G27" s="4">
        <f t="shared" si="0"/>
        <v>200</v>
      </c>
    </row>
    <row r="28" spans="7:7" x14ac:dyDescent="0.25">
      <c r="G28" s="4">
        <f t="shared" si="0"/>
        <v>200</v>
      </c>
    </row>
    <row r="29" spans="7:7" x14ac:dyDescent="0.25">
      <c r="G29" s="4">
        <f t="shared" si="0"/>
        <v>200</v>
      </c>
    </row>
    <row r="30" spans="7:7" x14ac:dyDescent="0.25">
      <c r="G30" s="4">
        <f t="shared" si="0"/>
        <v>200</v>
      </c>
    </row>
    <row r="31" spans="7:7" x14ac:dyDescent="0.25">
      <c r="G31" s="4">
        <f t="shared" si="0"/>
        <v>200</v>
      </c>
    </row>
    <row r="32" spans="7:7" x14ac:dyDescent="0.25">
      <c r="G32" s="4">
        <f t="shared" si="0"/>
        <v>200</v>
      </c>
    </row>
    <row r="33" spans="7:7" x14ac:dyDescent="0.25">
      <c r="G33" s="4">
        <f t="shared" si="0"/>
        <v>200</v>
      </c>
    </row>
    <row r="34" spans="7:7" x14ac:dyDescent="0.25">
      <c r="G34" s="4">
        <f t="shared" si="0"/>
        <v>200</v>
      </c>
    </row>
    <row r="35" spans="7:7" x14ac:dyDescent="0.25">
      <c r="G35" s="4">
        <f t="shared" si="0"/>
        <v>200</v>
      </c>
    </row>
    <row r="36" spans="7:7" x14ac:dyDescent="0.25">
      <c r="G36" s="4">
        <f t="shared" si="0"/>
        <v>200</v>
      </c>
    </row>
    <row r="37" spans="7:7" x14ac:dyDescent="0.25">
      <c r="G37" s="4">
        <f t="shared" si="0"/>
        <v>200</v>
      </c>
    </row>
    <row r="38" spans="7:7" x14ac:dyDescent="0.25">
      <c r="G38" s="4">
        <f t="shared" si="0"/>
        <v>200</v>
      </c>
    </row>
    <row r="39" spans="7:7" x14ac:dyDescent="0.25">
      <c r="G39" s="4">
        <f t="shared" si="0"/>
        <v>200</v>
      </c>
    </row>
    <row r="40" spans="7:7" x14ac:dyDescent="0.25">
      <c r="G40" s="4">
        <f t="shared" si="0"/>
        <v>200</v>
      </c>
    </row>
    <row r="41" spans="7:7" x14ac:dyDescent="0.25">
      <c r="G41" s="4">
        <f t="shared" si="0"/>
        <v>200</v>
      </c>
    </row>
    <row r="42" spans="7:7" x14ac:dyDescent="0.25">
      <c r="G42" s="4">
        <f t="shared" si="0"/>
        <v>200</v>
      </c>
    </row>
    <row r="43" spans="7:7" x14ac:dyDescent="0.25">
      <c r="G43" s="4">
        <f t="shared" si="0"/>
        <v>200</v>
      </c>
    </row>
    <row r="44" spans="7:7" x14ac:dyDescent="0.25">
      <c r="G44" s="4">
        <f t="shared" si="0"/>
        <v>200</v>
      </c>
    </row>
    <row r="45" spans="7:7" x14ac:dyDescent="0.25">
      <c r="G45" s="4">
        <f t="shared" si="0"/>
        <v>200</v>
      </c>
    </row>
    <row r="46" spans="7:7" x14ac:dyDescent="0.25">
      <c r="G46" s="4">
        <f t="shared" si="0"/>
        <v>200</v>
      </c>
    </row>
    <row r="47" spans="7:7" x14ac:dyDescent="0.25">
      <c r="G47" s="4">
        <f t="shared" si="0"/>
        <v>200</v>
      </c>
    </row>
    <row r="48" spans="7:7" x14ac:dyDescent="0.25">
      <c r="G48" s="4">
        <f t="shared" si="0"/>
        <v>200</v>
      </c>
    </row>
    <row r="49" spans="7:7" x14ac:dyDescent="0.25">
      <c r="G49" s="4">
        <f t="shared" si="0"/>
        <v>200</v>
      </c>
    </row>
    <row r="50" spans="7:7" x14ac:dyDescent="0.25">
      <c r="G50" s="4">
        <f t="shared" si="0"/>
        <v>200</v>
      </c>
    </row>
    <row r="51" spans="7:7" x14ac:dyDescent="0.25">
      <c r="G51" s="4">
        <f t="shared" si="0"/>
        <v>200</v>
      </c>
    </row>
    <row r="52" spans="7:7" x14ac:dyDescent="0.25">
      <c r="G52" s="4">
        <f t="shared" si="0"/>
        <v>200</v>
      </c>
    </row>
    <row r="53" spans="7:7" x14ac:dyDescent="0.25">
      <c r="G53" s="4">
        <f t="shared" si="0"/>
        <v>200</v>
      </c>
    </row>
    <row r="54" spans="7:7" x14ac:dyDescent="0.25">
      <c r="G54" s="4">
        <f t="shared" si="0"/>
        <v>200</v>
      </c>
    </row>
    <row r="55" spans="7:7" x14ac:dyDescent="0.25">
      <c r="G55" s="4">
        <f t="shared" si="0"/>
        <v>200</v>
      </c>
    </row>
    <row r="56" spans="7:7" x14ac:dyDescent="0.25">
      <c r="G56" s="4">
        <f t="shared" si="0"/>
        <v>200</v>
      </c>
    </row>
    <row r="57" spans="7:7" x14ac:dyDescent="0.25">
      <c r="G57" s="4">
        <f t="shared" si="0"/>
        <v>200</v>
      </c>
    </row>
    <row r="58" spans="7:7" x14ac:dyDescent="0.25">
      <c r="G58" s="4">
        <f t="shared" si="0"/>
        <v>200</v>
      </c>
    </row>
    <row r="59" spans="7:7" x14ac:dyDescent="0.25">
      <c r="G59" s="4">
        <f t="shared" si="0"/>
        <v>200</v>
      </c>
    </row>
    <row r="60" spans="7:7" x14ac:dyDescent="0.25">
      <c r="G60" s="4">
        <f t="shared" si="0"/>
        <v>200</v>
      </c>
    </row>
    <row r="61" spans="7:7" x14ac:dyDescent="0.25">
      <c r="G61" s="4">
        <f t="shared" si="0"/>
        <v>200</v>
      </c>
    </row>
    <row r="62" spans="7:7" x14ac:dyDescent="0.25">
      <c r="G62" s="4">
        <f t="shared" si="0"/>
        <v>200</v>
      </c>
    </row>
    <row r="63" spans="7:7" x14ac:dyDescent="0.25">
      <c r="G63" s="4">
        <f t="shared" si="0"/>
        <v>200</v>
      </c>
    </row>
    <row r="64" spans="7:7" x14ac:dyDescent="0.25">
      <c r="G64" s="4">
        <f t="shared" si="0"/>
        <v>200</v>
      </c>
    </row>
    <row r="65" spans="7:7" x14ac:dyDescent="0.25">
      <c r="G65" s="4">
        <f t="shared" si="0"/>
        <v>200</v>
      </c>
    </row>
    <row r="66" spans="7:7" x14ac:dyDescent="0.25">
      <c r="G66" s="4">
        <f t="shared" si="0"/>
        <v>200</v>
      </c>
    </row>
    <row r="67" spans="7:7" x14ac:dyDescent="0.25">
      <c r="G67" s="4">
        <f t="shared" si="0"/>
        <v>200</v>
      </c>
    </row>
    <row r="68" spans="7:7" x14ac:dyDescent="0.25">
      <c r="G68" s="4">
        <f t="shared" ref="G68:G131" si="1">+G67+E68</f>
        <v>200</v>
      </c>
    </row>
    <row r="69" spans="7:7" x14ac:dyDescent="0.25">
      <c r="G69" s="4">
        <f t="shared" si="1"/>
        <v>200</v>
      </c>
    </row>
    <row r="70" spans="7:7" x14ac:dyDescent="0.25">
      <c r="G70" s="4">
        <f t="shared" si="1"/>
        <v>200</v>
      </c>
    </row>
    <row r="71" spans="7:7" x14ac:dyDescent="0.25">
      <c r="G71" s="4">
        <f t="shared" si="1"/>
        <v>200</v>
      </c>
    </row>
    <row r="72" spans="7:7" x14ac:dyDescent="0.25">
      <c r="G72" s="4">
        <f t="shared" si="1"/>
        <v>200</v>
      </c>
    </row>
    <row r="73" spans="7:7" x14ac:dyDescent="0.25">
      <c r="G73" s="4">
        <f t="shared" si="1"/>
        <v>200</v>
      </c>
    </row>
    <row r="74" spans="7:7" x14ac:dyDescent="0.25">
      <c r="G74" s="4">
        <f t="shared" si="1"/>
        <v>200</v>
      </c>
    </row>
    <row r="75" spans="7:7" x14ac:dyDescent="0.25">
      <c r="G75" s="4">
        <f t="shared" si="1"/>
        <v>200</v>
      </c>
    </row>
    <row r="76" spans="7:7" x14ac:dyDescent="0.25">
      <c r="G76" s="4">
        <f t="shared" si="1"/>
        <v>200</v>
      </c>
    </row>
    <row r="77" spans="7:7" x14ac:dyDescent="0.25">
      <c r="G77" s="4">
        <f t="shared" si="1"/>
        <v>200</v>
      </c>
    </row>
    <row r="78" spans="7:7" x14ac:dyDescent="0.25">
      <c r="G78" s="4">
        <f t="shared" si="1"/>
        <v>200</v>
      </c>
    </row>
    <row r="79" spans="7:7" x14ac:dyDescent="0.25">
      <c r="G79" s="4">
        <f t="shared" si="1"/>
        <v>200</v>
      </c>
    </row>
    <row r="80" spans="7:7" x14ac:dyDescent="0.25">
      <c r="G80" s="4">
        <f t="shared" si="1"/>
        <v>200</v>
      </c>
    </row>
    <row r="81" spans="7:7" x14ac:dyDescent="0.25">
      <c r="G81" s="4">
        <f t="shared" si="1"/>
        <v>200</v>
      </c>
    </row>
    <row r="82" spans="7:7" x14ac:dyDescent="0.25">
      <c r="G82" s="4">
        <f t="shared" si="1"/>
        <v>200</v>
      </c>
    </row>
    <row r="83" spans="7:7" x14ac:dyDescent="0.25">
      <c r="G83" s="4">
        <f t="shared" si="1"/>
        <v>200</v>
      </c>
    </row>
    <row r="84" spans="7:7" x14ac:dyDescent="0.25">
      <c r="G84" s="4">
        <f t="shared" si="1"/>
        <v>200</v>
      </c>
    </row>
    <row r="85" spans="7:7" x14ac:dyDescent="0.25">
      <c r="G85" s="4">
        <f t="shared" si="1"/>
        <v>200</v>
      </c>
    </row>
    <row r="86" spans="7:7" x14ac:dyDescent="0.25">
      <c r="G86" s="4">
        <f t="shared" si="1"/>
        <v>200</v>
      </c>
    </row>
    <row r="87" spans="7:7" x14ac:dyDescent="0.25">
      <c r="G87" s="4">
        <f t="shared" si="1"/>
        <v>200</v>
      </c>
    </row>
    <row r="88" spans="7:7" x14ac:dyDescent="0.25">
      <c r="G88" s="4">
        <f t="shared" si="1"/>
        <v>200</v>
      </c>
    </row>
    <row r="89" spans="7:7" x14ac:dyDescent="0.25">
      <c r="G89" s="4">
        <f t="shared" si="1"/>
        <v>200</v>
      </c>
    </row>
    <row r="90" spans="7:7" x14ac:dyDescent="0.25">
      <c r="G90" s="4">
        <f t="shared" si="1"/>
        <v>200</v>
      </c>
    </row>
    <row r="91" spans="7:7" x14ac:dyDescent="0.25">
      <c r="G91" s="4">
        <f t="shared" si="1"/>
        <v>200</v>
      </c>
    </row>
    <row r="92" spans="7:7" x14ac:dyDescent="0.25">
      <c r="G92" s="4">
        <f t="shared" si="1"/>
        <v>200</v>
      </c>
    </row>
    <row r="93" spans="7:7" x14ac:dyDescent="0.25">
      <c r="G93" s="4">
        <f t="shared" si="1"/>
        <v>200</v>
      </c>
    </row>
    <row r="94" spans="7:7" x14ac:dyDescent="0.25">
      <c r="G94" s="4">
        <f t="shared" si="1"/>
        <v>200</v>
      </c>
    </row>
    <row r="95" spans="7:7" x14ac:dyDescent="0.25">
      <c r="G95" s="4">
        <f t="shared" si="1"/>
        <v>200</v>
      </c>
    </row>
    <row r="96" spans="7:7" x14ac:dyDescent="0.25">
      <c r="G96" s="4">
        <f t="shared" si="1"/>
        <v>200</v>
      </c>
    </row>
    <row r="97" spans="7:7" x14ac:dyDescent="0.25">
      <c r="G97" s="4">
        <f t="shared" si="1"/>
        <v>200</v>
      </c>
    </row>
    <row r="98" spans="7:7" x14ac:dyDescent="0.25">
      <c r="G98" s="4">
        <f t="shared" si="1"/>
        <v>200</v>
      </c>
    </row>
    <row r="99" spans="7:7" x14ac:dyDescent="0.25">
      <c r="G99" s="4">
        <f t="shared" si="1"/>
        <v>200</v>
      </c>
    </row>
    <row r="100" spans="7:7" x14ac:dyDescent="0.25">
      <c r="G100" s="4">
        <f t="shared" si="1"/>
        <v>200</v>
      </c>
    </row>
    <row r="101" spans="7:7" x14ac:dyDescent="0.25">
      <c r="G101" s="4">
        <f t="shared" si="1"/>
        <v>200</v>
      </c>
    </row>
    <row r="102" spans="7:7" x14ac:dyDescent="0.25">
      <c r="G102" s="4">
        <f t="shared" si="1"/>
        <v>200</v>
      </c>
    </row>
    <row r="103" spans="7:7" x14ac:dyDescent="0.25">
      <c r="G103" s="4">
        <f t="shared" si="1"/>
        <v>200</v>
      </c>
    </row>
    <row r="104" spans="7:7" x14ac:dyDescent="0.25">
      <c r="G104" s="4">
        <f t="shared" si="1"/>
        <v>200</v>
      </c>
    </row>
    <row r="105" spans="7:7" x14ac:dyDescent="0.25">
      <c r="G105" s="4">
        <f t="shared" si="1"/>
        <v>200</v>
      </c>
    </row>
    <row r="106" spans="7:7" x14ac:dyDescent="0.25">
      <c r="G106" s="4">
        <f t="shared" si="1"/>
        <v>200</v>
      </c>
    </row>
    <row r="107" spans="7:7" x14ac:dyDescent="0.25">
      <c r="G107" s="4">
        <f t="shared" si="1"/>
        <v>200</v>
      </c>
    </row>
    <row r="108" spans="7:7" x14ac:dyDescent="0.25">
      <c r="G108" s="4">
        <f t="shared" si="1"/>
        <v>200</v>
      </c>
    </row>
    <row r="109" spans="7:7" x14ac:dyDescent="0.25">
      <c r="G109" s="4">
        <f t="shared" si="1"/>
        <v>200</v>
      </c>
    </row>
    <row r="110" spans="7:7" x14ac:dyDescent="0.25">
      <c r="G110" s="4">
        <f t="shared" si="1"/>
        <v>200</v>
      </c>
    </row>
    <row r="111" spans="7:7" x14ac:dyDescent="0.25">
      <c r="G111" s="4">
        <f t="shared" si="1"/>
        <v>200</v>
      </c>
    </row>
    <row r="112" spans="7:7" x14ac:dyDescent="0.25">
      <c r="G112" s="4">
        <f t="shared" si="1"/>
        <v>200</v>
      </c>
    </row>
    <row r="113" spans="7:7" x14ac:dyDescent="0.25">
      <c r="G113" s="4">
        <f t="shared" si="1"/>
        <v>200</v>
      </c>
    </row>
    <row r="114" spans="7:7" x14ac:dyDescent="0.25">
      <c r="G114" s="4">
        <f t="shared" si="1"/>
        <v>200</v>
      </c>
    </row>
    <row r="115" spans="7:7" x14ac:dyDescent="0.25">
      <c r="G115" s="4">
        <f t="shared" si="1"/>
        <v>200</v>
      </c>
    </row>
    <row r="116" spans="7:7" x14ac:dyDescent="0.25">
      <c r="G116" s="4">
        <f t="shared" si="1"/>
        <v>200</v>
      </c>
    </row>
    <row r="117" spans="7:7" x14ac:dyDescent="0.25">
      <c r="G117" s="4">
        <f t="shared" si="1"/>
        <v>200</v>
      </c>
    </row>
    <row r="118" spans="7:7" x14ac:dyDescent="0.25">
      <c r="G118" s="4">
        <f t="shared" si="1"/>
        <v>200</v>
      </c>
    </row>
    <row r="119" spans="7:7" x14ac:dyDescent="0.25">
      <c r="G119" s="4">
        <f t="shared" si="1"/>
        <v>200</v>
      </c>
    </row>
    <row r="120" spans="7:7" x14ac:dyDescent="0.25">
      <c r="G120" s="4">
        <f t="shared" si="1"/>
        <v>200</v>
      </c>
    </row>
    <row r="121" spans="7:7" x14ac:dyDescent="0.25">
      <c r="G121" s="4">
        <f t="shared" si="1"/>
        <v>200</v>
      </c>
    </row>
    <row r="122" spans="7:7" x14ac:dyDescent="0.25">
      <c r="G122" s="4">
        <f t="shared" si="1"/>
        <v>200</v>
      </c>
    </row>
    <row r="123" spans="7:7" x14ac:dyDescent="0.25">
      <c r="G123" s="4">
        <f t="shared" si="1"/>
        <v>200</v>
      </c>
    </row>
    <row r="124" spans="7:7" x14ac:dyDescent="0.25">
      <c r="G124" s="4">
        <f t="shared" si="1"/>
        <v>200</v>
      </c>
    </row>
    <row r="125" spans="7:7" x14ac:dyDescent="0.25">
      <c r="G125" s="4">
        <f t="shared" si="1"/>
        <v>200</v>
      </c>
    </row>
    <row r="126" spans="7:7" x14ac:dyDescent="0.25">
      <c r="G126" s="4">
        <f t="shared" si="1"/>
        <v>200</v>
      </c>
    </row>
    <row r="127" spans="7:7" x14ac:dyDescent="0.25">
      <c r="G127" s="4">
        <f t="shared" si="1"/>
        <v>200</v>
      </c>
    </row>
    <row r="128" spans="7:7" x14ac:dyDescent="0.25">
      <c r="G128" s="4">
        <f t="shared" si="1"/>
        <v>200</v>
      </c>
    </row>
    <row r="129" spans="7:7" x14ac:dyDescent="0.25">
      <c r="G129" s="4">
        <f t="shared" si="1"/>
        <v>200</v>
      </c>
    </row>
    <row r="130" spans="7:7" x14ac:dyDescent="0.25">
      <c r="G130" s="4">
        <f t="shared" si="1"/>
        <v>200</v>
      </c>
    </row>
    <row r="131" spans="7:7" x14ac:dyDescent="0.25">
      <c r="G131" s="4">
        <f t="shared" si="1"/>
        <v>200</v>
      </c>
    </row>
    <row r="132" spans="7:7" x14ac:dyDescent="0.25">
      <c r="G132" s="4">
        <f t="shared" ref="G132:G182" si="2">+G131+E132</f>
        <v>200</v>
      </c>
    </row>
    <row r="133" spans="7:7" x14ac:dyDescent="0.25">
      <c r="G133" s="4">
        <f t="shared" si="2"/>
        <v>200</v>
      </c>
    </row>
    <row r="134" spans="7:7" x14ac:dyDescent="0.25">
      <c r="G134" s="4">
        <f t="shared" si="2"/>
        <v>200</v>
      </c>
    </row>
    <row r="135" spans="7:7" x14ac:dyDescent="0.25">
      <c r="G135" s="4">
        <f t="shared" si="2"/>
        <v>200</v>
      </c>
    </row>
    <row r="136" spans="7:7" x14ac:dyDescent="0.25">
      <c r="G136" s="4">
        <f t="shared" si="2"/>
        <v>200</v>
      </c>
    </row>
    <row r="137" spans="7:7" x14ac:dyDescent="0.25">
      <c r="G137" s="4">
        <f t="shared" si="2"/>
        <v>200</v>
      </c>
    </row>
    <row r="138" spans="7:7" x14ac:dyDescent="0.25">
      <c r="G138" s="4">
        <f t="shared" si="2"/>
        <v>200</v>
      </c>
    </row>
    <row r="139" spans="7:7" x14ac:dyDescent="0.25">
      <c r="G139" s="4">
        <f t="shared" si="2"/>
        <v>200</v>
      </c>
    </row>
    <row r="140" spans="7:7" x14ac:dyDescent="0.25">
      <c r="G140" s="4">
        <f t="shared" si="2"/>
        <v>200</v>
      </c>
    </row>
    <row r="141" spans="7:7" x14ac:dyDescent="0.25">
      <c r="G141" s="4">
        <f t="shared" si="2"/>
        <v>200</v>
      </c>
    </row>
    <row r="142" spans="7:7" x14ac:dyDescent="0.25">
      <c r="G142" s="4">
        <f t="shared" si="2"/>
        <v>200</v>
      </c>
    </row>
    <row r="143" spans="7:7" x14ac:dyDescent="0.25">
      <c r="G143" s="4">
        <f t="shared" si="2"/>
        <v>200</v>
      </c>
    </row>
    <row r="144" spans="7:7" x14ac:dyDescent="0.25">
      <c r="G144" s="4">
        <f t="shared" si="2"/>
        <v>200</v>
      </c>
    </row>
    <row r="145" spans="7:7" x14ac:dyDescent="0.25">
      <c r="G145" s="4">
        <f t="shared" si="2"/>
        <v>200</v>
      </c>
    </row>
    <row r="146" spans="7:7" x14ac:dyDescent="0.25">
      <c r="G146" s="4">
        <f t="shared" si="2"/>
        <v>200</v>
      </c>
    </row>
    <row r="147" spans="7:7" x14ac:dyDescent="0.25">
      <c r="G147" s="4">
        <f t="shared" si="2"/>
        <v>200</v>
      </c>
    </row>
    <row r="148" spans="7:7" x14ac:dyDescent="0.25">
      <c r="G148" s="4">
        <f t="shared" si="2"/>
        <v>200</v>
      </c>
    </row>
    <row r="149" spans="7:7" x14ac:dyDescent="0.25">
      <c r="G149" s="4">
        <f t="shared" si="2"/>
        <v>200</v>
      </c>
    </row>
    <row r="150" spans="7:7" x14ac:dyDescent="0.25">
      <c r="G150" s="4">
        <f t="shared" si="2"/>
        <v>200</v>
      </c>
    </row>
    <row r="151" spans="7:7" x14ac:dyDescent="0.25">
      <c r="G151" s="4">
        <f t="shared" si="2"/>
        <v>200</v>
      </c>
    </row>
    <row r="152" spans="7:7" x14ac:dyDescent="0.25">
      <c r="G152" s="4">
        <f t="shared" si="2"/>
        <v>200</v>
      </c>
    </row>
    <row r="153" spans="7:7" x14ac:dyDescent="0.25">
      <c r="G153" s="4">
        <f t="shared" si="2"/>
        <v>200</v>
      </c>
    </row>
    <row r="154" spans="7:7" x14ac:dyDescent="0.25">
      <c r="G154" s="4">
        <f t="shared" si="2"/>
        <v>200</v>
      </c>
    </row>
    <row r="155" spans="7:7" x14ac:dyDescent="0.25">
      <c r="G155" s="4">
        <f t="shared" si="2"/>
        <v>200</v>
      </c>
    </row>
    <row r="156" spans="7:7" x14ac:dyDescent="0.25">
      <c r="G156" s="4">
        <f t="shared" si="2"/>
        <v>200</v>
      </c>
    </row>
    <row r="157" spans="7:7" x14ac:dyDescent="0.25">
      <c r="G157" s="4">
        <f t="shared" si="2"/>
        <v>200</v>
      </c>
    </row>
    <row r="158" spans="7:7" x14ac:dyDescent="0.25">
      <c r="G158" s="4">
        <f t="shared" si="2"/>
        <v>200</v>
      </c>
    </row>
    <row r="159" spans="7:7" x14ac:dyDescent="0.25">
      <c r="G159" s="4">
        <f t="shared" si="2"/>
        <v>200</v>
      </c>
    </row>
    <row r="160" spans="7:7" x14ac:dyDescent="0.25">
      <c r="G160" s="4">
        <f t="shared" si="2"/>
        <v>200</v>
      </c>
    </row>
    <row r="161" spans="7:7" x14ac:dyDescent="0.25">
      <c r="G161" s="4">
        <f t="shared" si="2"/>
        <v>200</v>
      </c>
    </row>
    <row r="162" spans="7:7" x14ac:dyDescent="0.25">
      <c r="G162" s="4">
        <f t="shared" si="2"/>
        <v>200</v>
      </c>
    </row>
    <row r="163" spans="7:7" x14ac:dyDescent="0.25">
      <c r="G163" s="4">
        <f t="shared" si="2"/>
        <v>200</v>
      </c>
    </row>
    <row r="164" spans="7:7" x14ac:dyDescent="0.25">
      <c r="G164" s="4">
        <f t="shared" si="2"/>
        <v>200</v>
      </c>
    </row>
    <row r="165" spans="7:7" x14ac:dyDescent="0.25">
      <c r="G165" s="4">
        <f t="shared" si="2"/>
        <v>200</v>
      </c>
    </row>
    <row r="166" spans="7:7" x14ac:dyDescent="0.25">
      <c r="G166" s="4">
        <f t="shared" si="2"/>
        <v>200</v>
      </c>
    </row>
    <row r="167" spans="7:7" x14ac:dyDescent="0.25">
      <c r="G167" s="4">
        <f t="shared" si="2"/>
        <v>200</v>
      </c>
    </row>
    <row r="168" spans="7:7" x14ac:dyDescent="0.25">
      <c r="G168" s="4">
        <f t="shared" si="2"/>
        <v>200</v>
      </c>
    </row>
    <row r="169" spans="7:7" x14ac:dyDescent="0.25">
      <c r="G169" s="4">
        <f t="shared" si="2"/>
        <v>200</v>
      </c>
    </row>
    <row r="170" spans="7:7" x14ac:dyDescent="0.25">
      <c r="G170" s="4">
        <f t="shared" si="2"/>
        <v>200</v>
      </c>
    </row>
    <row r="171" spans="7:7" x14ac:dyDescent="0.25">
      <c r="G171" s="4">
        <f t="shared" si="2"/>
        <v>200</v>
      </c>
    </row>
    <row r="172" spans="7:7" x14ac:dyDescent="0.25">
      <c r="G172" s="4">
        <f t="shared" si="2"/>
        <v>200</v>
      </c>
    </row>
    <row r="173" spans="7:7" x14ac:dyDescent="0.25">
      <c r="G173" s="4">
        <f t="shared" si="2"/>
        <v>200</v>
      </c>
    </row>
    <row r="174" spans="7:7" x14ac:dyDescent="0.25">
      <c r="G174" s="4">
        <f t="shared" si="2"/>
        <v>200</v>
      </c>
    </row>
    <row r="175" spans="7:7" x14ac:dyDescent="0.25">
      <c r="G175" s="4">
        <f t="shared" si="2"/>
        <v>200</v>
      </c>
    </row>
    <row r="176" spans="7:7" x14ac:dyDescent="0.25">
      <c r="G176" s="4">
        <f t="shared" si="2"/>
        <v>200</v>
      </c>
    </row>
    <row r="177" spans="7:7" x14ac:dyDescent="0.25">
      <c r="G177" s="4">
        <f t="shared" si="2"/>
        <v>200</v>
      </c>
    </row>
    <row r="178" spans="7:7" x14ac:dyDescent="0.25">
      <c r="G178" s="4">
        <f t="shared" si="2"/>
        <v>200</v>
      </c>
    </row>
    <row r="179" spans="7:7" x14ac:dyDescent="0.25">
      <c r="G179" s="4">
        <f t="shared" si="2"/>
        <v>200</v>
      </c>
    </row>
    <row r="180" spans="7:7" x14ac:dyDescent="0.25">
      <c r="G180" s="4">
        <f t="shared" si="2"/>
        <v>200</v>
      </c>
    </row>
    <row r="181" spans="7:7" x14ac:dyDescent="0.25">
      <c r="G181" s="4">
        <f t="shared" si="2"/>
        <v>200</v>
      </c>
    </row>
    <row r="182" spans="7:7" x14ac:dyDescent="0.25">
      <c r="G182" s="4">
        <f t="shared" si="2"/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pane ySplit="1" topLeftCell="A2" activePane="bottomLeft" state="frozen"/>
      <selection pane="bottomLeft" activeCell="M3" sqref="M3"/>
    </sheetView>
  </sheetViews>
  <sheetFormatPr baseColWidth="10" defaultRowHeight="15" x14ac:dyDescent="0.25"/>
  <cols>
    <col min="1" max="3" width="10.7109375" bestFit="1" customWidth="1"/>
    <col min="4" max="4" width="8.85546875" style="6" customWidth="1"/>
    <col min="5" max="5" width="8.42578125" style="15" customWidth="1"/>
    <col min="6" max="6" width="20.42578125" customWidth="1"/>
    <col min="7" max="7" width="10.7109375" customWidth="1"/>
    <col min="8" max="8" width="16" customWidth="1"/>
    <col min="9" max="9" width="12.85546875" customWidth="1"/>
    <col min="10" max="10" width="9.42578125" style="4" customWidth="1"/>
    <col min="11" max="11" width="10.28515625" style="4" customWidth="1"/>
    <col min="12" max="12" width="8" style="9" customWidth="1"/>
    <col min="13" max="13" width="11.5703125" style="4" customWidth="1"/>
    <col min="14" max="14" width="7.7109375" style="5" customWidth="1"/>
    <col min="15" max="15" width="12.7109375" style="4" customWidth="1"/>
    <col min="16" max="16" width="10.7109375" style="4" customWidth="1"/>
  </cols>
  <sheetData>
    <row r="1" spans="1:16" s="1" customFormat="1" ht="37.5" customHeight="1" x14ac:dyDescent="0.25">
      <c r="A1" s="1" t="s">
        <v>0</v>
      </c>
      <c r="B1" s="1" t="s">
        <v>1</v>
      </c>
      <c r="C1" s="1" t="s">
        <v>2</v>
      </c>
      <c r="D1" s="1" t="s">
        <v>28</v>
      </c>
      <c r="E1" s="13" t="s">
        <v>30</v>
      </c>
      <c r="F1" s="1" t="s">
        <v>4</v>
      </c>
      <c r="G1" s="1" t="s">
        <v>8</v>
      </c>
      <c r="H1" s="1" t="s">
        <v>47</v>
      </c>
      <c r="I1" s="1" t="s">
        <v>63</v>
      </c>
      <c r="J1" s="3" t="s">
        <v>27</v>
      </c>
      <c r="K1" s="3" t="s">
        <v>12</v>
      </c>
      <c r="L1" s="8" t="s">
        <v>25</v>
      </c>
      <c r="M1" s="3" t="s">
        <v>7</v>
      </c>
      <c r="N1" s="3" t="s">
        <v>5</v>
      </c>
      <c r="O1" s="3" t="s">
        <v>6</v>
      </c>
      <c r="P1" s="3" t="s">
        <v>21</v>
      </c>
    </row>
    <row r="2" spans="1:16" s="1" customFormat="1" ht="37.5" customHeight="1" x14ac:dyDescent="0.25">
      <c r="E2" s="13"/>
      <c r="J2" s="3"/>
      <c r="K2" s="3"/>
      <c r="L2" s="8"/>
      <c r="M2" s="3" t="s">
        <v>33</v>
      </c>
      <c r="N2" s="3" t="s">
        <v>13</v>
      </c>
      <c r="O2" s="3" t="s">
        <v>15</v>
      </c>
      <c r="P2" s="3" t="s">
        <v>34</v>
      </c>
    </row>
    <row r="3" spans="1:16" x14ac:dyDescent="0.25">
      <c r="A3" s="2">
        <v>42837</v>
      </c>
      <c r="B3" s="2"/>
      <c r="C3" s="2">
        <v>42850</v>
      </c>
      <c r="D3" s="7" t="str">
        <f>+IF(B3&lt;C3,"Bien",IF(B3=C3,"A tiempo",IF(B3&gt;C3,"Mal")))</f>
        <v>Bien</v>
      </c>
      <c r="E3" s="14" t="s">
        <v>55</v>
      </c>
      <c r="F3" t="s">
        <v>9</v>
      </c>
      <c r="G3" t="s">
        <v>18</v>
      </c>
      <c r="H3" t="s">
        <v>16</v>
      </c>
      <c r="I3" t="s">
        <v>11</v>
      </c>
      <c r="J3" s="4">
        <v>20</v>
      </c>
      <c r="K3" s="4">
        <v>10</v>
      </c>
      <c r="L3" s="9">
        <v>0</v>
      </c>
      <c r="M3" s="4">
        <f>+((J3*K3)*(1-L3))</f>
        <v>200</v>
      </c>
      <c r="N3" s="5" t="s">
        <v>14</v>
      </c>
      <c r="O3" s="4">
        <f>+IF(N3="S",M3*0.21,0)</f>
        <v>0</v>
      </c>
      <c r="P3" s="4">
        <f>+M3+O3</f>
        <v>200</v>
      </c>
    </row>
    <row r="4" spans="1:16" x14ac:dyDescent="0.25">
      <c r="A4" s="2">
        <v>42858</v>
      </c>
      <c r="B4" s="2">
        <v>42860</v>
      </c>
      <c r="C4" s="2">
        <v>42860</v>
      </c>
      <c r="D4" s="7" t="str">
        <f t="shared" ref="D4:D5" si="0">+IF(B4&lt;C4,"Bien",IF(B4=C4,"A tiempo",IF(B4&gt;C4,"Mal")))</f>
        <v>A tiempo</v>
      </c>
      <c r="E4" s="14" t="s">
        <v>56</v>
      </c>
      <c r="F4" t="s">
        <v>17</v>
      </c>
      <c r="G4" t="s">
        <v>122</v>
      </c>
      <c r="H4" t="s">
        <v>20</v>
      </c>
      <c r="I4" t="s">
        <v>19</v>
      </c>
      <c r="J4" s="4">
        <v>1.5</v>
      </c>
      <c r="K4" s="4">
        <v>10</v>
      </c>
      <c r="L4" s="9">
        <v>0</v>
      </c>
      <c r="M4" s="4">
        <f t="shared" ref="M4:M5" si="1">+((J4*K4)*(1-L4))</f>
        <v>15</v>
      </c>
      <c r="N4" s="5" t="s">
        <v>14</v>
      </c>
      <c r="O4" s="4">
        <f t="shared" ref="O4:O5" si="2">+IF(N4="S",M4*0.21,0)</f>
        <v>0</v>
      </c>
      <c r="P4" s="4">
        <f t="shared" ref="P4:P5" si="3">+M4+O4</f>
        <v>15</v>
      </c>
    </row>
    <row r="5" spans="1:16" x14ac:dyDescent="0.25">
      <c r="A5" s="2">
        <v>42860</v>
      </c>
      <c r="B5" s="2">
        <v>42863</v>
      </c>
      <c r="C5" s="2">
        <v>42862</v>
      </c>
      <c r="D5" s="7" t="str">
        <f t="shared" si="0"/>
        <v>Mal</v>
      </c>
      <c r="E5" s="14" t="s">
        <v>57</v>
      </c>
      <c r="F5" t="s">
        <v>54</v>
      </c>
      <c r="G5" t="s">
        <v>61</v>
      </c>
      <c r="H5" t="s">
        <v>24</v>
      </c>
      <c r="I5" t="s">
        <v>23</v>
      </c>
      <c r="J5" s="4">
        <v>2</v>
      </c>
      <c r="K5" s="4">
        <v>15</v>
      </c>
      <c r="L5" s="9">
        <v>0.1</v>
      </c>
      <c r="M5" s="4">
        <f t="shared" si="1"/>
        <v>27</v>
      </c>
      <c r="N5" s="5" t="s">
        <v>26</v>
      </c>
      <c r="O5" s="4">
        <f t="shared" si="2"/>
        <v>5.67</v>
      </c>
      <c r="P5" s="4">
        <f t="shared" si="3"/>
        <v>32.67</v>
      </c>
    </row>
  </sheetData>
  <dataValidations count="1">
    <dataValidation type="list" allowBlank="1" showInputMessage="1" showErrorMessage="1" sqref="H3:H212">
      <formula1>Clientes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I5" sqref="I5"/>
    </sheetView>
  </sheetViews>
  <sheetFormatPr baseColWidth="10" defaultRowHeight="15" x14ac:dyDescent="0.25"/>
  <cols>
    <col min="1" max="1" width="10.7109375" bestFit="1" customWidth="1"/>
    <col min="2" max="2" width="12.42578125" style="15" customWidth="1"/>
    <col min="3" max="3" width="23" bestFit="1" customWidth="1"/>
    <col min="4" max="4" width="10.7109375" customWidth="1"/>
    <col min="5" max="5" width="12.85546875" customWidth="1"/>
    <col min="6" max="6" width="16" customWidth="1"/>
    <col min="7" max="7" width="9.42578125" style="4" customWidth="1"/>
    <col min="8" max="8" width="10.28515625" style="4" customWidth="1"/>
    <col min="9" max="9" width="8" style="9" customWidth="1"/>
    <col min="10" max="10" width="11.5703125" style="4" customWidth="1"/>
    <col min="11" max="11" width="7.7109375" style="5" customWidth="1"/>
    <col min="12" max="12" width="12.7109375" style="4" customWidth="1"/>
    <col min="13" max="13" width="10.7109375" style="4" customWidth="1"/>
  </cols>
  <sheetData>
    <row r="1" spans="1:13" s="1" customFormat="1" ht="37.5" customHeight="1" x14ac:dyDescent="0.25">
      <c r="A1" s="1" t="s">
        <v>58</v>
      </c>
      <c r="B1" s="13" t="s">
        <v>30</v>
      </c>
      <c r="C1" s="1" t="s">
        <v>4</v>
      </c>
      <c r="D1" s="1" t="s">
        <v>8</v>
      </c>
      <c r="E1" s="1" t="s">
        <v>3</v>
      </c>
      <c r="F1" s="1" t="s">
        <v>108</v>
      </c>
      <c r="G1" s="3" t="s">
        <v>27</v>
      </c>
      <c r="H1" s="3" t="s">
        <v>12</v>
      </c>
      <c r="I1" s="8" t="s">
        <v>25</v>
      </c>
      <c r="J1" s="3" t="s">
        <v>7</v>
      </c>
      <c r="K1" s="3" t="s">
        <v>5</v>
      </c>
      <c r="L1" s="3" t="s">
        <v>6</v>
      </c>
      <c r="M1" s="3" t="s">
        <v>21</v>
      </c>
    </row>
    <row r="2" spans="1:13" s="1" customFormat="1" ht="37.5" customHeight="1" x14ac:dyDescent="0.25">
      <c r="B2" s="13"/>
      <c r="G2" s="3"/>
      <c r="H2" s="3"/>
      <c r="I2" s="8"/>
      <c r="J2" s="3" t="s">
        <v>33</v>
      </c>
      <c r="K2" s="3" t="s">
        <v>13</v>
      </c>
      <c r="L2" s="3" t="s">
        <v>15</v>
      </c>
      <c r="M2" s="3" t="s">
        <v>34</v>
      </c>
    </row>
    <row r="3" spans="1:13" x14ac:dyDescent="0.25">
      <c r="A3" s="2">
        <v>42860</v>
      </c>
      <c r="B3" s="14" t="s">
        <v>59</v>
      </c>
      <c r="C3" t="s">
        <v>60</v>
      </c>
      <c r="D3" t="s">
        <v>61</v>
      </c>
      <c r="E3" t="s">
        <v>62</v>
      </c>
      <c r="F3" t="s">
        <v>49</v>
      </c>
      <c r="G3" s="4">
        <v>1</v>
      </c>
      <c r="H3" s="4">
        <v>50</v>
      </c>
      <c r="I3" s="9">
        <v>0</v>
      </c>
      <c r="J3" s="4">
        <f>+((G3*H3)*(1-I3))</f>
        <v>50</v>
      </c>
      <c r="K3" s="5" t="s">
        <v>26</v>
      </c>
      <c r="L3" s="4">
        <f>+IF(K3="S",J3*0.21,0)</f>
        <v>10.5</v>
      </c>
      <c r="M3" s="4">
        <f>+J3+L3</f>
        <v>60.5</v>
      </c>
    </row>
    <row r="4" spans="1:13" x14ac:dyDescent="0.25">
      <c r="A4" t="s">
        <v>86</v>
      </c>
      <c r="B4" s="15" t="s">
        <v>127</v>
      </c>
      <c r="C4" t="s">
        <v>87</v>
      </c>
      <c r="D4" t="s">
        <v>122</v>
      </c>
      <c r="E4" t="s">
        <v>62</v>
      </c>
      <c r="F4" t="s">
        <v>88</v>
      </c>
      <c r="G4" s="4">
        <v>1</v>
      </c>
      <c r="H4" s="4">
        <v>50</v>
      </c>
      <c r="I4" s="9">
        <v>0</v>
      </c>
      <c r="J4" s="4">
        <f>+((G4*H4)*(1-I4))</f>
        <v>50</v>
      </c>
      <c r="K4" s="5" t="s">
        <v>89</v>
      </c>
      <c r="L4" s="4">
        <f>+IF(K4="S",J4*0.21,0)</f>
        <v>0</v>
      </c>
      <c r="M4" s="4">
        <f>+J4+L4</f>
        <v>50</v>
      </c>
    </row>
  </sheetData>
  <dataValidations count="1">
    <dataValidation type="list" allowBlank="1" showInputMessage="1" showErrorMessage="1" sqref="F3 F5:F209">
      <formula1>Clientes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pane ySplit="7" topLeftCell="A10" activePane="bottomLeft" state="frozen"/>
      <selection activeCell="A3" sqref="A3"/>
      <selection pane="bottomLeft" activeCell="A3" sqref="A3:C15"/>
    </sheetView>
  </sheetViews>
  <sheetFormatPr baseColWidth="10" defaultRowHeight="15" x14ac:dyDescent="0.25"/>
  <cols>
    <col min="1" max="1" width="19.140625" bestFit="1" customWidth="1"/>
    <col min="2" max="2" width="17.7109375" bestFit="1" customWidth="1"/>
    <col min="3" max="3" width="17.5703125" bestFit="1" customWidth="1"/>
  </cols>
  <sheetData>
    <row r="3" spans="1:3" x14ac:dyDescent="0.25">
      <c r="A3" s="10" t="s">
        <v>64</v>
      </c>
      <c r="B3" t="s">
        <v>80</v>
      </c>
    </row>
    <row r="4" spans="1:3" x14ac:dyDescent="0.25">
      <c r="A4" s="10" t="s">
        <v>77</v>
      </c>
      <c r="B4" s="2">
        <v>42370</v>
      </c>
    </row>
    <row r="5" spans="1:3" x14ac:dyDescent="0.25">
      <c r="A5" s="10" t="s">
        <v>82</v>
      </c>
      <c r="B5">
        <v>500</v>
      </c>
    </row>
    <row r="6" spans="1:3" x14ac:dyDescent="0.25">
      <c r="A6" s="10" t="s">
        <v>78</v>
      </c>
      <c r="B6">
        <v>100</v>
      </c>
    </row>
    <row r="7" spans="1:3" x14ac:dyDescent="0.25">
      <c r="A7" s="10" t="s">
        <v>79</v>
      </c>
      <c r="B7">
        <v>5</v>
      </c>
    </row>
    <row r="8" spans="1:3" x14ac:dyDescent="0.25">
      <c r="A8" s="98" t="s">
        <v>83</v>
      </c>
      <c r="B8" s="98"/>
      <c r="C8" s="98"/>
    </row>
    <row r="9" spans="1:3" s="10" customFormat="1" x14ac:dyDescent="0.25">
      <c r="A9" s="10" t="s">
        <v>77</v>
      </c>
      <c r="B9" s="10" t="s">
        <v>75</v>
      </c>
      <c r="C9" s="10" t="s">
        <v>81</v>
      </c>
    </row>
    <row r="10" spans="1:3" s="10" customFormat="1" x14ac:dyDescent="0.25">
      <c r="A10" s="17"/>
      <c r="B10" s="17" t="s">
        <v>84</v>
      </c>
      <c r="C10" s="17" t="s">
        <v>85</v>
      </c>
    </row>
    <row r="11" spans="1:3" x14ac:dyDescent="0.25">
      <c r="A11" s="18">
        <v>42735</v>
      </c>
      <c r="B11" s="6">
        <f>+($B$5-$B$6)/$B$7</f>
        <v>80</v>
      </c>
      <c r="C11" s="6">
        <v>80</v>
      </c>
    </row>
    <row r="12" spans="1:3" x14ac:dyDescent="0.25">
      <c r="A12" s="18">
        <v>43100</v>
      </c>
      <c r="B12" s="6">
        <f>+($B$5-$B$6)/$B$7</f>
        <v>80</v>
      </c>
      <c r="C12" s="6">
        <f>+C11+B12</f>
        <v>160</v>
      </c>
    </row>
    <row r="13" spans="1:3" x14ac:dyDescent="0.25">
      <c r="A13" s="18">
        <v>43465</v>
      </c>
      <c r="B13" s="6">
        <f t="shared" ref="B13:B15" si="0">+($B$5-$B$6)/$B$7</f>
        <v>80</v>
      </c>
      <c r="C13" s="6">
        <f t="shared" ref="C13:C15" si="1">+C12+B13</f>
        <v>240</v>
      </c>
    </row>
    <row r="14" spans="1:3" x14ac:dyDescent="0.25">
      <c r="A14" s="18">
        <v>43830</v>
      </c>
      <c r="B14" s="6">
        <f t="shared" si="0"/>
        <v>80</v>
      </c>
      <c r="C14" s="6">
        <f t="shared" si="1"/>
        <v>320</v>
      </c>
    </row>
    <row r="15" spans="1:3" x14ac:dyDescent="0.25">
      <c r="A15" s="18">
        <v>44196</v>
      </c>
      <c r="B15" s="6">
        <f t="shared" si="0"/>
        <v>80</v>
      </c>
      <c r="C15" s="6">
        <f t="shared" si="1"/>
        <v>400</v>
      </c>
    </row>
    <row r="16" spans="1:3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</sheetData>
  <mergeCells count="1">
    <mergeCell ref="A8:C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selection activeCell="O24" sqref="O24"/>
    </sheetView>
  </sheetViews>
  <sheetFormatPr baseColWidth="10" defaultRowHeight="15" x14ac:dyDescent="0.25"/>
  <cols>
    <col min="1" max="1" width="17" style="22" customWidth="1"/>
    <col min="2" max="2" width="2.140625" style="22" customWidth="1"/>
    <col min="3" max="3" width="12.5703125" style="22" customWidth="1"/>
    <col min="4" max="4" width="2.42578125" style="22" customWidth="1"/>
    <col min="5" max="5" width="12" style="22" customWidth="1"/>
    <col min="6" max="6" width="2.5703125" style="22" customWidth="1"/>
    <col min="7" max="7" width="2.140625" style="22" customWidth="1"/>
    <col min="8" max="8" width="13.42578125" style="22" customWidth="1"/>
    <col min="9" max="9" width="1.7109375" style="22" customWidth="1"/>
    <col min="10" max="10" width="11.42578125" style="22"/>
    <col min="11" max="11" width="1.85546875" style="22" customWidth="1"/>
    <col min="12" max="12" width="15.7109375" style="22" customWidth="1"/>
    <col min="13" max="13" width="2.5703125" style="22" customWidth="1"/>
    <col min="14" max="14" width="3.85546875" style="22" customWidth="1"/>
    <col min="15" max="15" width="4.5703125" style="22" customWidth="1"/>
    <col min="16" max="16" width="8.28515625" style="22" customWidth="1"/>
    <col min="17" max="17" width="10.140625" style="22" customWidth="1"/>
    <col min="18" max="18" width="2.28515625" style="22" customWidth="1"/>
    <col min="19" max="20" width="15.42578125" style="22" customWidth="1"/>
    <col min="21" max="21" width="38.5703125" style="24" customWidth="1"/>
    <col min="22" max="22" width="67.5703125" style="58" customWidth="1"/>
  </cols>
  <sheetData>
    <row r="1" spans="1:22" ht="27" customHeight="1" x14ac:dyDescent="0.25">
      <c r="A1" s="31"/>
      <c r="B1" s="32"/>
      <c r="C1" s="32"/>
      <c r="D1" s="32"/>
      <c r="E1" s="32"/>
      <c r="F1" s="3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U1" s="109" t="s">
        <v>94</v>
      </c>
      <c r="V1" s="109"/>
    </row>
    <row r="2" spans="1:22" ht="13.5" customHeight="1" x14ac:dyDescent="0.25">
      <c r="A2" s="34"/>
      <c r="F2" s="35"/>
      <c r="S2" s="35"/>
      <c r="U2" s="26" t="s">
        <v>50</v>
      </c>
      <c r="V2" s="48" t="s">
        <v>93</v>
      </c>
    </row>
    <row r="3" spans="1:22" ht="21.75" customHeight="1" x14ac:dyDescent="0.25">
      <c r="A3" s="34"/>
      <c r="F3" s="35"/>
      <c r="S3" s="35"/>
      <c r="U3" s="25" t="s">
        <v>11</v>
      </c>
      <c r="V3" s="48" t="s">
        <v>95</v>
      </c>
    </row>
    <row r="4" spans="1:22" ht="15" customHeight="1" x14ac:dyDescent="0.25">
      <c r="A4" s="110">
        <f>+A9+E9+C9</f>
        <v>242</v>
      </c>
      <c r="B4" s="111"/>
      <c r="C4" s="111"/>
      <c r="D4" s="111"/>
      <c r="E4" s="112"/>
      <c r="F4" s="49"/>
      <c r="G4" s="42"/>
      <c r="H4" s="117">
        <f>+H9+J9+L9+O9+S9</f>
        <v>216.3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9"/>
      <c r="T4" s="29"/>
      <c r="U4" s="25" t="s">
        <v>19</v>
      </c>
      <c r="V4" s="48" t="s">
        <v>96</v>
      </c>
    </row>
    <row r="5" spans="1:22" ht="15" customHeight="1" x14ac:dyDescent="0.25">
      <c r="A5" s="34"/>
      <c r="F5" s="35"/>
      <c r="S5" s="35"/>
      <c r="U5" s="25" t="s">
        <v>23</v>
      </c>
      <c r="V5" s="48" t="s">
        <v>97</v>
      </c>
    </row>
    <row r="6" spans="1:22" ht="14.25" customHeight="1" x14ac:dyDescent="0.25">
      <c r="A6" s="34"/>
      <c r="F6" s="35"/>
      <c r="S6" s="35"/>
      <c r="U6" s="26" t="s">
        <v>92</v>
      </c>
      <c r="V6" s="48" t="s">
        <v>98</v>
      </c>
    </row>
    <row r="7" spans="1:22" x14ac:dyDescent="0.25">
      <c r="A7" s="34"/>
      <c r="F7" s="35"/>
      <c r="S7" s="35"/>
      <c r="U7" s="25" t="s">
        <v>11</v>
      </c>
      <c r="V7" s="48" t="s">
        <v>136</v>
      </c>
    </row>
    <row r="8" spans="1:22" s="10" customFormat="1" x14ac:dyDescent="0.25">
      <c r="A8" s="36"/>
      <c r="B8" s="23"/>
      <c r="C8" s="23"/>
      <c r="D8" s="23"/>
      <c r="E8" s="23"/>
      <c r="F8" s="37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37"/>
      <c r="T8" s="23"/>
      <c r="U8" s="25" t="s">
        <v>19</v>
      </c>
      <c r="V8" s="48" t="s">
        <v>137</v>
      </c>
    </row>
    <row r="9" spans="1:22" x14ac:dyDescent="0.25">
      <c r="A9" s="21">
        <f>+SUMIF(Ingresos!$I$3:$I$1000,Gestión!U5,Ingresos!$M$3:$M$1000)</f>
        <v>27</v>
      </c>
      <c r="B9" s="28"/>
      <c r="C9" s="21">
        <f>+SUMIF(Ingresos!$I$3:$I$1000,Gestión!U3,Ingresos!$M$3:$M$1000)</f>
        <v>200</v>
      </c>
      <c r="E9" s="21">
        <f>+SUMIF(Ingresos!$I$3:$I$1000,Gestión!U4,Ingresos!$M$3:$M$1000)</f>
        <v>15</v>
      </c>
      <c r="F9" s="35"/>
      <c r="G9" s="35"/>
      <c r="H9" s="21">
        <f>+SUMIF('Colaborador '!$F$3:$F$1000,U7,'Colaborador '!$K$3:$K$1000)</f>
        <v>9.5</v>
      </c>
      <c r="J9" s="21">
        <f>+SUMIF('Colaborador '!$F$3:$F$1000,U8,'Colaborador '!$K$3:$K$1000)</f>
        <v>10.8</v>
      </c>
      <c r="K9" s="28"/>
      <c r="L9" s="21">
        <f>+SUMIF('Colaborador '!$F$3:$F$1000,U9,'Colaborador '!$K$3:$K$1000)</f>
        <v>16</v>
      </c>
      <c r="O9" s="99">
        <f>+SUM(Gastos!J3:J1000)</f>
        <v>100</v>
      </c>
      <c r="P9" s="113"/>
      <c r="Q9" s="100"/>
      <c r="S9" s="21">
        <f>+Amortizaciones!B12</f>
        <v>80</v>
      </c>
      <c r="T9" s="41"/>
      <c r="U9" s="25" t="s">
        <v>23</v>
      </c>
      <c r="V9" s="58" t="s">
        <v>138</v>
      </c>
    </row>
    <row r="10" spans="1:22" x14ac:dyDescent="0.25">
      <c r="A10" s="45">
        <f>+A9/$A$4</f>
        <v>0.1115702479338843</v>
      </c>
      <c r="B10" s="44"/>
      <c r="C10" s="45">
        <f>+C9/$A$4</f>
        <v>0.82644628099173556</v>
      </c>
      <c r="D10" s="44"/>
      <c r="E10" s="45">
        <f>+E9/$A$4</f>
        <v>6.1983471074380167E-2</v>
      </c>
      <c r="F10" s="40"/>
      <c r="G10" s="38"/>
      <c r="H10" s="45">
        <f>+H9/$H$4</f>
        <v>4.3920480813684694E-2</v>
      </c>
      <c r="I10" s="39"/>
      <c r="J10" s="45">
        <f>+J9/$H$4</f>
        <v>4.9930651872399444E-2</v>
      </c>
      <c r="K10" s="39"/>
      <c r="L10" s="45">
        <f>+L9/$H$4</f>
        <v>7.3971336107258437E-2</v>
      </c>
      <c r="M10" s="39"/>
      <c r="O10" s="114">
        <f>+O9/$H$4</f>
        <v>0.46232085067036521</v>
      </c>
      <c r="P10" s="115"/>
      <c r="Q10" s="116"/>
      <c r="R10" s="39"/>
      <c r="S10" s="45">
        <f>+S9/$H$4</f>
        <v>0.36985668053629217</v>
      </c>
      <c r="T10" s="47"/>
      <c r="U10" s="27" t="s">
        <v>75</v>
      </c>
      <c r="V10" s="48" t="s">
        <v>99</v>
      </c>
    </row>
    <row r="11" spans="1:22" s="11" customFormat="1" ht="18" customHeight="1" x14ac:dyDescent="0.2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5"/>
      <c r="M11" s="51"/>
      <c r="N11" s="51"/>
      <c r="O11" s="51"/>
      <c r="P11" s="51"/>
      <c r="Q11" s="51"/>
      <c r="R11" s="51"/>
      <c r="S11" s="52"/>
      <c r="T11" s="54" t="s">
        <v>125</v>
      </c>
      <c r="U11" s="53" t="s">
        <v>76</v>
      </c>
      <c r="V11" s="59" t="s">
        <v>100</v>
      </c>
    </row>
    <row r="12" spans="1:22" ht="15.75" customHeight="1" x14ac:dyDescent="0.25">
      <c r="A12" s="34"/>
      <c r="K12" s="35"/>
      <c r="L12" s="34"/>
      <c r="S12" s="35"/>
      <c r="T12" s="16" t="s">
        <v>22</v>
      </c>
      <c r="U12" s="26" t="s">
        <v>51</v>
      </c>
      <c r="V12" s="60" t="s">
        <v>101</v>
      </c>
    </row>
    <row r="13" spans="1:22" ht="18" customHeight="1" x14ac:dyDescent="0.3">
      <c r="A13" s="34"/>
      <c r="D13" s="103">
        <f>+A4-H4</f>
        <v>25.699999999999989</v>
      </c>
      <c r="E13" s="104"/>
      <c r="F13" s="105"/>
      <c r="K13" s="35"/>
      <c r="L13" s="34"/>
      <c r="N13" s="99">
        <f>+Amortizaciones!B5-Amortizaciones!C12</f>
        <v>340</v>
      </c>
      <c r="O13" s="100"/>
      <c r="S13" s="21">
        <f>+SUMIF('Colaborador '!E3:E1000,Gestión!T15,'Colaborador '!K3:K1000)</f>
        <v>10.8</v>
      </c>
      <c r="T13" t="s">
        <v>18</v>
      </c>
      <c r="U13" s="25" t="s">
        <v>52</v>
      </c>
      <c r="V13" s="48" t="s">
        <v>102</v>
      </c>
    </row>
    <row r="14" spans="1:22" ht="15.75" customHeight="1" x14ac:dyDescent="0.25">
      <c r="A14" s="34"/>
      <c r="K14" s="35"/>
      <c r="L14" s="34"/>
      <c r="N14" s="99">
        <f>+SUMIF(Ingresos!G3:G1000,Gestión!T15,Ingresos!M3:M1000)</f>
        <v>15</v>
      </c>
      <c r="O14" s="100"/>
      <c r="S14" s="21">
        <f>+SUMIF(Gastos!D3:D1000,Gestión!T15,Gastos!J3:J1000)</f>
        <v>50</v>
      </c>
      <c r="T14" t="s">
        <v>10</v>
      </c>
      <c r="U14" s="26" t="s">
        <v>53</v>
      </c>
      <c r="V14" s="60" t="s">
        <v>103</v>
      </c>
    </row>
    <row r="15" spans="1:22" ht="19.5" customHeight="1" thickBot="1" x14ac:dyDescent="0.3">
      <c r="A15" s="34"/>
      <c r="K15" s="35"/>
      <c r="L15" s="34"/>
      <c r="N15" s="99">
        <f>+Tesorería!G5</f>
        <v>200</v>
      </c>
      <c r="O15" s="100"/>
      <c r="S15" s="33"/>
      <c r="T15" t="s">
        <v>122</v>
      </c>
      <c r="U15" s="56" t="s">
        <v>128</v>
      </c>
      <c r="V15" s="61"/>
    </row>
    <row r="16" spans="1:22" ht="20.25" customHeight="1" thickTop="1" thickBot="1" x14ac:dyDescent="0.35">
      <c r="A16" s="38"/>
      <c r="B16" s="39"/>
      <c r="C16" s="39"/>
      <c r="D16" s="103">
        <f>+D13*0.25</f>
        <v>6.4249999999999972</v>
      </c>
      <c r="E16" s="104"/>
      <c r="F16" s="105"/>
      <c r="G16" s="39"/>
      <c r="H16" s="106">
        <f>+D13-D16</f>
        <v>19.274999999999991</v>
      </c>
      <c r="I16" s="107"/>
      <c r="J16" s="108"/>
      <c r="K16" s="40"/>
      <c r="L16" s="38"/>
      <c r="M16" s="39"/>
      <c r="N16" s="39"/>
      <c r="O16" s="39"/>
      <c r="P16" s="39"/>
      <c r="Q16" s="39"/>
      <c r="R16" s="101">
        <f>+N13+N14+N15-S14</f>
        <v>505</v>
      </c>
      <c r="S16" s="102"/>
      <c r="T16" t="s">
        <v>61</v>
      </c>
      <c r="U16" s="48" t="s">
        <v>129</v>
      </c>
      <c r="V16" s="61" t="s">
        <v>133</v>
      </c>
    </row>
    <row r="17" spans="6:22" ht="15.75" thickTop="1" x14ac:dyDescent="0.25">
      <c r="F17" s="30"/>
      <c r="G17" s="30"/>
      <c r="H17" s="30"/>
      <c r="I17" s="30"/>
      <c r="J17" s="30"/>
      <c r="U17" s="48" t="s">
        <v>123</v>
      </c>
      <c r="V17" s="61" t="s">
        <v>140</v>
      </c>
    </row>
    <row r="18" spans="6:22" ht="15.75" x14ac:dyDescent="0.25">
      <c r="U18" s="48" t="s">
        <v>130</v>
      </c>
      <c r="V18" s="59" t="s">
        <v>134</v>
      </c>
    </row>
    <row r="19" spans="6:22" ht="15" customHeight="1" x14ac:dyDescent="0.25">
      <c r="U19" s="48" t="s">
        <v>131</v>
      </c>
      <c r="V19" s="62" t="s">
        <v>141</v>
      </c>
    </row>
    <row r="20" spans="6:22" x14ac:dyDescent="0.25">
      <c r="U20" s="48" t="s">
        <v>124</v>
      </c>
      <c r="V20" s="62" t="s">
        <v>142</v>
      </c>
    </row>
    <row r="21" spans="6:22" x14ac:dyDescent="0.25">
      <c r="U21" s="48" t="s">
        <v>132</v>
      </c>
      <c r="V21" s="63" t="s">
        <v>135</v>
      </c>
    </row>
  </sheetData>
  <mergeCells count="12">
    <mergeCell ref="U1:V1"/>
    <mergeCell ref="A4:E4"/>
    <mergeCell ref="O9:Q9"/>
    <mergeCell ref="O10:Q10"/>
    <mergeCell ref="N13:O13"/>
    <mergeCell ref="H4:S4"/>
    <mergeCell ref="N14:O14"/>
    <mergeCell ref="R16:S16"/>
    <mergeCell ref="N15:O15"/>
    <mergeCell ref="D13:F13"/>
    <mergeCell ref="D16:F16"/>
    <mergeCell ref="H16:J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Cliente </vt:lpstr>
      <vt:lpstr>Acreedor</vt:lpstr>
      <vt:lpstr>Colaborador </vt:lpstr>
      <vt:lpstr>Presupuestos</vt:lpstr>
      <vt:lpstr>Tesorería</vt:lpstr>
      <vt:lpstr>Ingresos</vt:lpstr>
      <vt:lpstr>Gastos</vt:lpstr>
      <vt:lpstr>Amortizaciones</vt:lpstr>
      <vt:lpstr>Gestión</vt:lpstr>
      <vt:lpstr>Libro de facturas emitidas</vt:lpstr>
      <vt:lpstr>Libro de facturas recibidas</vt:lpstr>
      <vt:lpstr>Plantilla facturas</vt:lpstr>
      <vt:lpstr>Ingresos!Clientes</vt:lpstr>
      <vt:lpstr>Clientes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PAULA</cp:lastModifiedBy>
  <dcterms:created xsi:type="dcterms:W3CDTF">2017-05-08T16:30:34Z</dcterms:created>
  <dcterms:modified xsi:type="dcterms:W3CDTF">2017-07-05T10:15:40Z</dcterms:modified>
</cp:coreProperties>
</file>